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55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<sst xmlns="http://schemas.openxmlformats.org/spreadsheetml/2006/main" count="332" uniqueCount="247">
  <si>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</si>
  <si>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</si>
  <si>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</si>
  <si>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</si>
  <si>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</si>
  <si>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</si>
  <si>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</si>
  <si>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</si>
  <si>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</si>
  <si>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</si>
  <si>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</si>
  <si>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</si>
  <si>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</si>
  <si>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</si>
  <si>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</si>
  <si>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</si>
  <si>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</si>
  <si>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</si>
  <si>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</si>
  <si>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</si>
  <si>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</si>
  <si>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</si>
  <si>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</si>
  <si>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</si>
  <si>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</si>
  <si>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</si>
  <si>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</si>
  <si>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</si>
  <si>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</si>
  <si>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</si>
  <si>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</si>
  <si>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</si>
  <si>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</si>
  <si>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</si>
  <si>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</si>
  <si>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</si>
  <si>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</si>
  <si>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</si>
  <si>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</si>
  <si>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</si>
  <si>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</si>
  <si>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</si>
  <si>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</si>
  <si>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</si>
  <si>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</si>
  <si>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</si>
  <si>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</si>
  <si>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</si>
  <si>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</si>
  <si>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</si>
  <si>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</si>
  <si>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</si>
  <si>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</si>
  <si>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</si>
  <si>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</si>
  <si>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</si>
  <si>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</si>
  <si>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</si>
  <si>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</si>
  <si>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</si>
  <si>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</si>
  <si>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</si>
  <si>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</si>
  <si>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</si>
  <si>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</si>
  <si>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</si>
  <si>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</si>
  <si>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</si>
  <si>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</si>
  <si>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</si>
  <si>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</si>
  <si>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</si>
  <si>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</si>
  <si>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</si>
  <si>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</si>
  <si>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</si>
  <si>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</si>
  <si>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</si>
  <si>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</si>
  <si>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</si>
  <si>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</si>
  <si>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</si>
  <si>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</si>
  <si>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</si>
  <si>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</si>
  <si>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</si>
  <si>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</si>
  <si>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</si>
  <si>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</si>
  <si>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</si>
  <si>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</si>
  <si>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</si>
  <si>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</si>
  <si>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</si>
  <si>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</si>
  <si>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</si>
  <si>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</si>
  <si>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</si>
  <si>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</si>
  <si>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</si>
  <si>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</si>
  <si>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</si>
  <si>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</si>
  <si>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</si>
  <si>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</si>
  <si>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</si>
  <si>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</si>
  <si>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</si>
  <si>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</si>
  <si>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</si>
  <si>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</si>
  <si>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</si>
  <si>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</si>
  <si>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</si>
  <si>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</si>
  <si>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</si>
  <si>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</si>
  <si>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</si>
  <si>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</si>
  <si>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</si>
  <si>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</si>
  <si>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</si>
  <si>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</si>
  <si>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</si>
  <si>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</si>
  <si>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</si>
  <si>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</si>
  <si>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</si>
  <si>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</si>
  <si>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</si>
  <si>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</si>
  <si>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</si>
  <si>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</si>
  <si>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</si>
  <si>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</si>
  <si>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</si>
  <si>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</si>
  <si>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</si>
  <si>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</si>
  <si>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</si>
  <si>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</si>
  <si>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</si>
  <si>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</si>
  <si>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</si>
  <si>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</si>
  <si>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</si>
  <si>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</si>
  <si>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</si>
  <si>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</si>
  <si>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</si>
  <si>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</si>
  <si>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</si>
  <si>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</si>
  <si>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</si>
  <si>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</si>
  <si>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</si>
  <si>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</si>
  <si>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</si>
  <si>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</si>
  <si>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</si>
  <si>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</si>
  <si>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</si>
  <si>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</si>
  <si>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</si>
  <si>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</si>
  <si>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</si>
  <si>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</si>
  <si>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</si>
  <si>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</si>
  <si>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</si>
  <si>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</si>
  <si>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</si>
  <si>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</si>
  <si>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</si>
  <si>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</si>
  <si>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</si>
  <si>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</si>
  <si>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</si>
  <si>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</si>
  <si>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</si>
  <si>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</si>
  <si>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</si>
  <si>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</si>
  <si>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</si>
  <si>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</si>
  <si>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</si>
  <si>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</si>
  <si>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</si>
  <si>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</si>
  <si>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</si>
  <si>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</si>
  <si>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</si>
  <si>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</si>
  <si>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</si>
  <si>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</si>
  <si>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</si>
  <si>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</si>
  <si>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</si>
  <si>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</si>
  <si>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</si>
  <si>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</si>
  <si>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</si>
  <si>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</si>
  <si>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</si>
  <si>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</si>
  <si>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</si>
  <si>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</si>
  <si>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</si>
  <si>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</si>
  <si>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</si>
  <si>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</si>
  <si>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</si>
  <si>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</si>
  <si>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</si>
  <si>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</si>
  <si>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</si>
  <si>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</si>
  <si>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</si>
  <si>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</si>
  <si>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</si>
  <si>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</si>
  <si>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</si>
  <si>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</si>
  <si>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</si>
  <si>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</si>
  <si>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</si>
  <si>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</si>
  <si>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</si>
  <si>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</si>
  <si>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</si>
  <si>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</si>
  <si>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</si>
  <si>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</si>
  <si>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</si>
  <si>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</si>
  <si>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</si>
  <si>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</si>
  <si>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</si>
  <si>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</si>
  <si>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</si>
  <si>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</si>
  <si>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</si>
  <si>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</si>
  <si>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</si>
  <si>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</si>
  <si>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30.06.2023</t>
  </si>
  <si>
    <t>ანგარიშგების პერიოდი: 01.01.2023-30.06.2023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</si>
</sst>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Fill="1" applyAlignment="1">
      <alignment vertical="center"/>
    </xf>
    <xf numFmtId="165" fontId="104" fillId="0" borderId="0" xfId="188" applyNumberFormat="1" applyFont="1" applyFill="1" applyBorder="1" applyAlignment="1">
      <alignment horizontal="right"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70" borderId="5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70" borderId="18" xfId="442" applyNumberFormat="1" applyFont="1" applyFill="1" applyBorder="1">
      <alignment/>
      <protection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73" borderId="67" xfId="274" applyNumberFormat="1" applyFont="1" applyFill="1" applyBorder="1" applyAlignment="1">
      <alignment vertical="center" wrapText="1"/>
    </xf>
    <xf numFmtId="165" fontId="78" fillId="70" borderId="66" xfId="442" applyNumberFormat="1" applyFont="1" applyFill="1" applyBorder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73" borderId="65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78" fillId="73" borderId="66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67" xfId="274" applyNumberFormat="1" applyFont="1" applyFill="1" applyBorder="1" applyAlignment="1">
      <alignment vertical="center"/>
    </xf>
    <xf numFmtId="165" fontId="78" fillId="70" borderId="66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/>
    </xf>
    <xf numFmtId="165" fontId="78" fillId="0" borderId="66" xfId="274" applyNumberFormat="1" applyFont="1" applyFill="1" applyBorder="1" applyAlignment="1">
      <alignment vertical="center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71" borderId="68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1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69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71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71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8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70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1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69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78" fillId="73" borderId="6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69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8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4" fillId="0" borderId="0" xfId="0" applyFont="1" applyAlignment="1">
      <alignment vertical="center"/>
    </xf>
    <xf numFmtId="43" fontId="2" fillId="0" borderId="0" xfId="175" applyFont="1" applyAlignment="1">
      <alignment vertical="center"/>
    </xf>
    <xf numFmtId="165" fontId="2" fillId="0" borderId="0" xfId="175" applyNumberFormat="1" applyFont="1" applyAlignment="1">
      <alignment vertical="center"/>
    </xf>
    <xf numFmtId="165" fontId="78" fillId="71" borderId="6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5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67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5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56" borderId="65" xfId="175" applyNumberFormat="1" applyFont="1" applyFill="1" applyBorder="1" applyAlignment="1">
      <alignment wrapText="1"/>
    </xf>
    <xf numFmtId="43" fontId="2" fillId="0" borderId="0" xfId="165" applyFont="1" applyAlignment="1">
      <alignment vertical="center"/>
    </xf>
    <xf numFmtId="165" fontId="78" fillId="73" borderId="73" xfId="274" applyNumberFormat="1" applyFont="1" applyFill="1" applyBorder="1" applyAlignment="1">
      <alignment vertical="center" wrapText="1"/>
    </xf>
    <xf numFmtId="165" fontId="80" fillId="74" borderId="65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1" xfId="274" applyNumberFormat="1" applyFont="1" applyFill="1" applyBorder="1" applyAlignment="1" applyProtection="1">
      <alignment vertical="center" wrapText="1"/>
      <protection locked="0"/>
    </xf>
    <xf numFmtId="165" fontId="80" fillId="74" borderId="72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7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74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D!\Ed\Finances\SUPERVISION\REPORTING\2023\06.23\final%20versions\kvartaluri%20statistikuri%20angarishi,%20dazgveva%20(unisoni,%2030.06.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6" t="s">
        <v>84</v>
      </c>
      <c r="C2" s="256"/>
      <c r="D2" s="113" t="s">
        <v>243</v>
      </c>
      <c r="E2" s="118" t="s">
        <v>238</v>
      </c>
    </row>
    <row r="3" spans="2:5" s="117" customFormat="1" ht="15">
      <c r="B3" s="257" t="s">
        <v>245</v>
      </c>
      <c r="C3" s="257"/>
      <c r="D3" s="257"/>
      <c r="E3" s="257"/>
    </row>
    <row r="4" spans="2:3" ht="15">
      <c r="B4" s="31"/>
      <c r="C4" s="31"/>
    </row>
    <row r="5" spans="2:5" ht="18" customHeight="1">
      <c r="B5" s="32"/>
      <c r="C5" s="258" t="s">
        <v>85</v>
      </c>
      <c r="D5" s="259"/>
      <c r="E5" s="259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5" t="s">
        <v>90</v>
      </c>
      <c r="D9" s="255"/>
      <c r="E9" s="255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8">
        <v>16105715.080000002</v>
      </c>
      <c r="F10" s="120"/>
      <c r="G10" s="123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29">
        <v>16857878.16</v>
      </c>
      <c r="F11" s="120"/>
      <c r="G11" s="123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29">
        <v>0</v>
      </c>
      <c r="F12" s="120"/>
      <c r="G12" s="123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29">
        <v>0</v>
      </c>
      <c r="F13" s="120"/>
      <c r="G13" s="123"/>
    </row>
    <row r="14" spans="2:7" s="46" customFormat="1" ht="30">
      <c r="B14" s="47" t="s">
        <v>98</v>
      </c>
      <c r="C14" s="48">
        <v>5</v>
      </c>
      <c r="D14" s="51" t="s">
        <v>99</v>
      </c>
      <c r="E14" s="129">
        <v>0</v>
      </c>
      <c r="F14" s="120"/>
      <c r="G14" s="123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29">
        <v>24822400.230335645</v>
      </c>
      <c r="F15" s="120"/>
      <c r="G15" s="123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29">
        <v>1874358.086901961</v>
      </c>
      <c r="F16" s="120"/>
      <c r="G16" s="123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29"/>
      <c r="F17" s="120"/>
      <c r="G17" s="123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29">
        <v>448736.29999999993</v>
      </c>
      <c r="F18" s="120"/>
      <c r="G18" s="123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29">
        <v>0</v>
      </c>
      <c r="F19" s="120"/>
      <c r="G19" s="123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29">
        <v>0</v>
      </c>
      <c r="F20" s="120"/>
      <c r="G20" s="123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29">
        <v>19538067.167685352</v>
      </c>
      <c r="F21" s="120"/>
      <c r="G21" s="123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29">
        <v>2396052.342014472</v>
      </c>
      <c r="F22" s="120"/>
      <c r="G22" s="123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29">
        <v>3672050.829999999</v>
      </c>
      <c r="F23" s="120"/>
      <c r="G23" s="123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29">
        <v>0</v>
      </c>
      <c r="F24" s="120"/>
      <c r="G24" s="123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29">
        <v>251035.72000000015</v>
      </c>
      <c r="F25" s="120"/>
      <c r="G25" s="123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29">
        <v>97325</v>
      </c>
      <c r="F26" s="120"/>
      <c r="G26" s="123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29">
        <v>884641.4299999999</v>
      </c>
      <c r="F27" s="120"/>
      <c r="G27" s="123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0">
        <f>SUM(E10:E27)</f>
        <v>86948260.34693745</v>
      </c>
      <c r="F28" s="120"/>
      <c r="G28" s="123"/>
    </row>
    <row r="29" spans="2:7" s="42" customFormat="1" ht="6" customHeight="1">
      <c r="B29" s="57"/>
      <c r="C29" s="58"/>
      <c r="D29" s="59"/>
      <c r="E29" s="60"/>
      <c r="F29" s="120"/>
      <c r="G29" s="123"/>
    </row>
    <row r="30" spans="2:7" s="42" customFormat="1" ht="15.75" thickBot="1">
      <c r="B30" s="57"/>
      <c r="C30" s="255" t="s">
        <v>128</v>
      </c>
      <c r="D30" s="255"/>
      <c r="E30" s="255"/>
      <c r="F30" s="120"/>
      <c r="G30" s="123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8">
        <v>40086502.76671235</v>
      </c>
      <c r="F31" s="120"/>
      <c r="G31" s="123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29">
        <v>19333028.2400003</v>
      </c>
      <c r="F32" s="120"/>
      <c r="G32" s="123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29">
        <v>499150.5300000001</v>
      </c>
      <c r="F33" s="120"/>
      <c r="G33" s="123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29">
        <v>138521.65</v>
      </c>
      <c r="F34" s="120"/>
      <c r="G34" s="123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29">
        <v>0</v>
      </c>
      <c r="F35" s="120"/>
      <c r="G35" s="123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29">
        <v>0</v>
      </c>
      <c r="F36" s="120"/>
      <c r="G36" s="123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29">
        <v>0</v>
      </c>
      <c r="F37" s="120"/>
      <c r="G37" s="123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29">
        <v>613602.9456368993</v>
      </c>
      <c r="F38" s="120"/>
      <c r="G38" s="123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29"/>
      <c r="F39" s="120"/>
      <c r="G39" s="123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29">
        <v>8980358.097297668</v>
      </c>
      <c r="F40" s="120"/>
      <c r="G40" s="123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0">
        <f>SUM(E31:E40)</f>
        <v>69651164.22964722</v>
      </c>
      <c r="F41" s="120"/>
      <c r="G41" s="123"/>
    </row>
    <row r="42" spans="2:7" s="66" customFormat="1" ht="6" customHeight="1">
      <c r="B42" s="64"/>
      <c r="C42" s="65"/>
      <c r="D42" s="59"/>
      <c r="E42" s="60"/>
      <c r="F42" s="120"/>
      <c r="G42" s="123"/>
    </row>
    <row r="43" spans="2:7" s="42" customFormat="1" ht="15.75" thickBot="1">
      <c r="B43" s="67"/>
      <c r="C43" s="255" t="s">
        <v>151</v>
      </c>
      <c r="D43" s="255"/>
      <c r="E43" s="255"/>
      <c r="F43" s="120"/>
      <c r="G43" s="123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8">
        <v>2459435</v>
      </c>
      <c r="F44" s="120"/>
      <c r="G44" s="123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29"/>
      <c r="F45" s="120"/>
      <c r="G45" s="123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29"/>
      <c r="F46" s="120"/>
      <c r="G46" s="123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29">
        <v>10484055.485970523</v>
      </c>
      <c r="F47" s="120"/>
      <c r="G47" s="123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29">
        <v>2392041.7213197057</v>
      </c>
      <c r="F48" s="120"/>
      <c r="G48" s="123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29">
        <v>1961563.9100000001</v>
      </c>
      <c r="F49" s="120"/>
      <c r="G49" s="123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1">
        <f>SUM(E44+E45-E46+E47+E48+E49)</f>
        <v>17297096.11729023</v>
      </c>
      <c r="F50" s="120"/>
      <c r="G50" s="123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2">
        <f>E41+E50</f>
        <v>86948260.34693745</v>
      </c>
      <c r="F51" s="120"/>
      <c r="G51" s="123"/>
    </row>
    <row r="52" s="72" customFormat="1" ht="15"/>
    <row r="53" s="72" customFormat="1" ht="15"/>
    <row r="54" spans="3:5" ht="15">
      <c r="C54" s="253"/>
      <c r="D54" s="253"/>
      <c r="E54" s="253"/>
    </row>
    <row r="55" spans="3:5" ht="15">
      <c r="C55" s="254"/>
      <c r="D55" s="254"/>
      <c r="E55" s="254"/>
    </row>
    <row r="56" spans="3:5" ht="15">
      <c r="C56" s="253"/>
      <c r="D56" s="253"/>
      <c r="E56" s="253"/>
    </row>
    <row r="57" spans="3:5" ht="15">
      <c r="C57" s="254"/>
      <c r="D57" s="254"/>
      <c r="E57" s="254"/>
    </row>
    <row r="58" spans="3:5" ht="15" customHeight="1">
      <c r="C58" s="253"/>
      <c r="D58" s="253"/>
      <c r="E58" s="253"/>
    </row>
    <row r="59" spans="3:5" ht="15">
      <c r="C59" s="254"/>
      <c r="D59" s="254"/>
      <c r="E59" s="254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AA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57421875" style="42" bestFit="1" customWidth="1"/>
    <col min="7" max="8" width="11.00390625" style="42" bestFit="1" customWidth="1"/>
    <col min="9" max="16384" width="9.140625" style="42" customWidth="1"/>
  </cols>
  <sheetData>
    <row r="1" spans="2:5" ht="15" customHeight="1">
      <c r="B1" s="262" t="s">
        <v>84</v>
      </c>
      <c r="C1" s="262"/>
      <c r="D1" s="119" t="s">
        <v>243</v>
      </c>
      <c r="E1" s="114" t="s">
        <v>239</v>
      </c>
    </row>
    <row r="2" spans="2:5" ht="15" customHeight="1">
      <c r="B2" s="262" t="s">
        <v>246</v>
      </c>
      <c r="C2" s="262"/>
      <c r="D2" s="262"/>
      <c r="E2" s="262"/>
    </row>
    <row r="3" ht="15" customHeight="1"/>
    <row r="4" spans="4:5" s="74" customFormat="1" ht="12.75" customHeight="1">
      <c r="D4" s="263" t="s">
        <v>168</v>
      </c>
      <c r="E4" s="263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0" t="s">
        <v>169</v>
      </c>
      <c r="D8" s="260"/>
      <c r="E8" s="260"/>
    </row>
    <row r="9" spans="2:7" ht="15" customHeight="1">
      <c r="B9" s="80" t="s">
        <v>91</v>
      </c>
      <c r="C9" s="81">
        <v>1</v>
      </c>
      <c r="D9" s="82" t="s">
        <v>170</v>
      </c>
      <c r="E9" s="83">
        <v>32422314.833333336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16014711.274240624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7917647.044126309</v>
      </c>
      <c r="F11" s="121"/>
      <c r="G11" s="121"/>
      <c r="H11" s="125"/>
    </row>
    <row r="12" spans="2:7" ht="15" customHeight="1">
      <c r="B12" s="84" t="s">
        <v>96</v>
      </c>
      <c r="C12" s="85">
        <v>4</v>
      </c>
      <c r="D12" s="89" t="s">
        <v>173</v>
      </c>
      <c r="E12" s="87">
        <v>3839017.2087513916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3">
        <f>E9-E10-E11+E12</f>
        <v>12328973.723717794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9217815.317973856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2670785.5649019615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-1846937.3012091499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-1075126.8925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301147.5927777778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3">
        <f>E14-E15+E16-E17-E18</f>
        <v>5474071.751584968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3">
        <v>0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3">
        <v>-710893.6619793305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6144008.3101534955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0" t="s">
        <v>184</v>
      </c>
      <c r="D24" s="260"/>
      <c r="E24" s="260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150491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41295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3">
        <f>E25-E26-E27+E28</f>
        <v>109196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60000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19500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3">
        <f>E30-E31+E32-E33-E34</f>
        <v>79500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/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/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3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3"/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3">
        <v>-11358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18338</v>
      </c>
      <c r="F41" s="121"/>
      <c r="G41" s="121"/>
    </row>
    <row r="42" spans="3:7" s="78" customFormat="1" ht="9" customHeight="1" thickBot="1">
      <c r="C42" s="58"/>
      <c r="D42" s="95"/>
      <c r="E42" s="127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4">
        <f>E22+E41</f>
        <v>6162346.3101534955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0" t="s">
        <v>195</v>
      </c>
      <c r="E45" s="260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0" t="s">
        <v>200</v>
      </c>
      <c r="D51" s="260"/>
      <c r="E51" s="260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728625.76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2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  <c r="AA55" s="42">
        <f>AA50-'IS'!E190</f>
        <v>0</v>
      </c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34885.21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763510.97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1" t="s">
        <v>216</v>
      </c>
      <c r="D63" s="261"/>
      <c r="E63" s="261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1757098.65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995681.4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18531.58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196313.72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7150.63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5">
        <v>-1136914.569189136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6">
        <f>E43+E49+E61-E64-E65-E66-E67-E68-E69+E70</f>
        <v>2814166.73096436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3">
        <v>422125.00964465394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2392041.7213197057</v>
      </c>
      <c r="F74" s="121"/>
      <c r="G74" s="121"/>
    </row>
    <row r="75" ht="15">
      <c r="D75" s="111"/>
    </row>
    <row r="76" spans="3:5" ht="15">
      <c r="C76" s="253"/>
      <c r="D76" s="253"/>
      <c r="E76" s="253"/>
    </row>
    <row r="77" spans="3:5" ht="15">
      <c r="C77" s="254"/>
      <c r="D77" s="254"/>
      <c r="E77" s="254"/>
    </row>
    <row r="78" spans="3:5" ht="15">
      <c r="C78" s="253"/>
      <c r="D78" s="253"/>
      <c r="E78" s="253"/>
    </row>
    <row r="79" spans="3:5" ht="15">
      <c r="C79" s="254"/>
      <c r="D79" s="254"/>
      <c r="E79" s="254"/>
    </row>
    <row r="80" spans="3:5" ht="15">
      <c r="C80" s="253"/>
      <c r="D80" s="253"/>
      <c r="E80" s="253"/>
    </row>
    <row r="81" spans="3:5" ht="15">
      <c r="C81" s="254"/>
      <c r="D81" s="254"/>
      <c r="E81" s="254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O60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D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2" width="10.57421875" style="5" customWidth="1"/>
    <col min="13" max="13" width="11.28125" style="5" bestFit="1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2.7109375" style="5" customWidth="1"/>
    <col min="40" max="40" width="11.7109375" style="5" customWidth="1"/>
    <col min="41" max="16384" width="9.140625" style="5" customWidth="1"/>
  </cols>
  <sheetData>
    <row r="1" spans="1:8" ht="15">
      <c r="A1" s="268" t="s">
        <v>237</v>
      </c>
      <c r="B1" s="268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262" t="s">
        <v>246</v>
      </c>
      <c r="B4" s="262"/>
      <c r="C4" s="262"/>
      <c r="D4" s="262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82" t="s">
        <v>82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C6" s="284" t="s">
        <v>83</v>
      </c>
      <c r="AD6" s="284"/>
      <c r="AE6" s="284"/>
      <c r="AF6" s="284"/>
      <c r="AG6" s="284"/>
      <c r="AH6" s="284"/>
      <c r="AI6" s="284"/>
      <c r="AJ6" s="284"/>
      <c r="AK6" s="284"/>
      <c r="AL6" s="284"/>
    </row>
    <row r="7" spans="1:38" ht="15.75" customHeight="1" thickBot="1">
      <c r="A7" s="29"/>
      <c r="B7" s="29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C7" s="285"/>
      <c r="AD7" s="285"/>
      <c r="AE7" s="285"/>
      <c r="AF7" s="285"/>
      <c r="AG7" s="285"/>
      <c r="AH7" s="285"/>
      <c r="AI7" s="285"/>
      <c r="AJ7" s="285"/>
      <c r="AK7" s="285"/>
      <c r="AL7" s="285"/>
    </row>
    <row r="8" spans="1:38" s="1" customFormat="1" ht="89.25" customHeight="1">
      <c r="A8" s="269" t="s">
        <v>23</v>
      </c>
      <c r="B8" s="272" t="s">
        <v>70</v>
      </c>
      <c r="C8" s="276" t="s">
        <v>22</v>
      </c>
      <c r="D8" s="266"/>
      <c r="E8" s="266"/>
      <c r="F8" s="266"/>
      <c r="G8" s="266"/>
      <c r="H8" s="277" t="s">
        <v>240</v>
      </c>
      <c r="I8" s="266" t="s">
        <v>71</v>
      </c>
      <c r="J8" s="266"/>
      <c r="K8" s="266" t="s">
        <v>72</v>
      </c>
      <c r="L8" s="266"/>
      <c r="M8" s="266"/>
      <c r="N8" s="266"/>
      <c r="O8" s="266"/>
      <c r="P8" s="266" t="s">
        <v>73</v>
      </c>
      <c r="Q8" s="266"/>
      <c r="R8" s="266" t="s">
        <v>74</v>
      </c>
      <c r="S8" s="266"/>
      <c r="T8" s="266"/>
      <c r="U8" s="266"/>
      <c r="V8" s="266"/>
      <c r="W8" s="266"/>
      <c r="X8" s="266"/>
      <c r="Y8" s="266"/>
      <c r="Z8" s="266" t="s">
        <v>77</v>
      </c>
      <c r="AA8" s="272"/>
      <c r="AC8" s="288" t="s">
        <v>71</v>
      </c>
      <c r="AD8" s="266"/>
      <c r="AE8" s="266" t="s">
        <v>72</v>
      </c>
      <c r="AF8" s="266"/>
      <c r="AG8" s="266" t="s">
        <v>78</v>
      </c>
      <c r="AH8" s="266"/>
      <c r="AI8" s="266" t="s">
        <v>79</v>
      </c>
      <c r="AJ8" s="266"/>
      <c r="AK8" s="266" t="s">
        <v>77</v>
      </c>
      <c r="AL8" s="272"/>
    </row>
    <row r="9" spans="1:38" s="1" customFormat="1" ht="50.25" customHeight="1">
      <c r="A9" s="270"/>
      <c r="B9" s="273"/>
      <c r="C9" s="275" t="s">
        <v>15</v>
      </c>
      <c r="D9" s="267"/>
      <c r="E9" s="267"/>
      <c r="F9" s="267"/>
      <c r="G9" s="12" t="s">
        <v>16</v>
      </c>
      <c r="H9" s="278"/>
      <c r="I9" s="264" t="s">
        <v>0</v>
      </c>
      <c r="J9" s="264" t="s">
        <v>1</v>
      </c>
      <c r="K9" s="267" t="s">
        <v>0</v>
      </c>
      <c r="L9" s="267"/>
      <c r="M9" s="267"/>
      <c r="N9" s="267"/>
      <c r="O9" s="12" t="s">
        <v>1</v>
      </c>
      <c r="P9" s="264" t="s">
        <v>80</v>
      </c>
      <c r="Q9" s="264" t="s">
        <v>81</v>
      </c>
      <c r="R9" s="267" t="s">
        <v>75</v>
      </c>
      <c r="S9" s="267"/>
      <c r="T9" s="267"/>
      <c r="U9" s="267"/>
      <c r="V9" s="267" t="s">
        <v>76</v>
      </c>
      <c r="W9" s="267"/>
      <c r="X9" s="267"/>
      <c r="Y9" s="267"/>
      <c r="Z9" s="264" t="s">
        <v>17</v>
      </c>
      <c r="AA9" s="286" t="s">
        <v>18</v>
      </c>
      <c r="AC9" s="28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86" t="s">
        <v>18</v>
      </c>
    </row>
    <row r="10" spans="1:38" s="1" customFormat="1" ht="102.75" customHeight="1" thickBot="1">
      <c r="A10" s="271"/>
      <c r="B10" s="274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9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87"/>
      <c r="AC10" s="290"/>
      <c r="AD10" s="265"/>
      <c r="AE10" s="265"/>
      <c r="AF10" s="265"/>
      <c r="AG10" s="265"/>
      <c r="AH10" s="265"/>
      <c r="AI10" s="265"/>
      <c r="AJ10" s="265"/>
      <c r="AK10" s="265"/>
      <c r="AL10" s="287"/>
    </row>
    <row r="11" spans="1:40" s="1" customFormat="1" ht="24.75" customHeight="1" thickBot="1">
      <c r="A11" s="13" t="s">
        <v>24</v>
      </c>
      <c r="B11" s="3" t="s">
        <v>25</v>
      </c>
      <c r="C11" s="169">
        <f aca="true" t="shared" si="0" ref="C11:AL11">SUM(C12:C15)</f>
        <v>15237</v>
      </c>
      <c r="D11" s="137">
        <f t="shared" si="0"/>
        <v>3</v>
      </c>
      <c r="E11" s="137">
        <f t="shared" si="0"/>
        <v>2935</v>
      </c>
      <c r="F11" s="137">
        <f t="shared" si="0"/>
        <v>18175</v>
      </c>
      <c r="G11" s="137">
        <f t="shared" si="0"/>
        <v>21002</v>
      </c>
      <c r="H11" s="245"/>
      <c r="I11" s="137">
        <f t="shared" si="0"/>
        <v>166108</v>
      </c>
      <c r="J11" s="137">
        <f t="shared" si="0"/>
        <v>0</v>
      </c>
      <c r="K11" s="137">
        <f t="shared" si="0"/>
        <v>100133</v>
      </c>
      <c r="L11" s="137">
        <f t="shared" si="0"/>
        <v>-14728</v>
      </c>
      <c r="M11" s="137">
        <f t="shared" si="0"/>
        <v>65086</v>
      </c>
      <c r="N11" s="227">
        <f>SUM(N12:N15)</f>
        <v>150491</v>
      </c>
      <c r="O11" s="137">
        <f t="shared" si="0"/>
        <v>0</v>
      </c>
      <c r="P11" s="137">
        <f t="shared" si="0"/>
        <v>109196</v>
      </c>
      <c r="Q11" s="137">
        <f t="shared" si="0"/>
        <v>109196</v>
      </c>
      <c r="R11" s="137">
        <f t="shared" si="0"/>
        <v>6000</v>
      </c>
      <c r="S11" s="137">
        <f t="shared" si="0"/>
        <v>0</v>
      </c>
      <c r="T11" s="137">
        <f t="shared" si="0"/>
        <v>54000</v>
      </c>
      <c r="U11" s="155">
        <f t="shared" si="0"/>
        <v>60000</v>
      </c>
      <c r="V11" s="137">
        <f>SUM(V12:V15)</f>
        <v>6000</v>
      </c>
      <c r="W11" s="137">
        <f>SUM(W12:W15)</f>
        <v>0</v>
      </c>
      <c r="X11" s="137">
        <f>SUM(X12:X15)</f>
        <v>54000</v>
      </c>
      <c r="Y11" s="155">
        <f>SUM(Y12:Y15)</f>
        <v>60000</v>
      </c>
      <c r="Z11" s="137">
        <f t="shared" si="0"/>
        <v>79500</v>
      </c>
      <c r="AA11" s="170">
        <f t="shared" si="0"/>
        <v>79500</v>
      </c>
      <c r="AB11" s="222"/>
      <c r="AC11" s="171">
        <f t="shared" si="0"/>
        <v>0</v>
      </c>
      <c r="AD11" s="137">
        <f t="shared" si="0"/>
        <v>0</v>
      </c>
      <c r="AE11" s="137">
        <f t="shared" si="0"/>
        <v>0</v>
      </c>
      <c r="AF11" s="137">
        <f t="shared" si="0"/>
        <v>0</v>
      </c>
      <c r="AG11" s="137">
        <f t="shared" si="0"/>
        <v>0</v>
      </c>
      <c r="AH11" s="137">
        <f t="shared" si="0"/>
        <v>0</v>
      </c>
      <c r="AI11" s="137">
        <f t="shared" si="0"/>
        <v>0</v>
      </c>
      <c r="AJ11" s="137">
        <f t="shared" si="0"/>
        <v>0</v>
      </c>
      <c r="AK11" s="137">
        <f t="shared" si="0"/>
        <v>0</v>
      </c>
      <c r="AL11" s="170">
        <f t="shared" si="0"/>
        <v>0</v>
      </c>
      <c r="AM11" s="221"/>
      <c r="AN11" s="221"/>
    </row>
    <row r="12" spans="1:40" s="4" customFormat="1" ht="24.75" customHeight="1">
      <c r="A12" s="14"/>
      <c r="B12" s="20" t="s">
        <v>26</v>
      </c>
      <c r="C12" s="172">
        <v>15237</v>
      </c>
      <c r="D12" s="138">
        <v>3</v>
      </c>
      <c r="E12" s="138">
        <v>2935</v>
      </c>
      <c r="F12" s="159">
        <f>SUM(C12:E12)</f>
        <v>18175</v>
      </c>
      <c r="G12" s="138">
        <v>21002</v>
      </c>
      <c r="H12" s="246"/>
      <c r="I12" s="138">
        <v>166108</v>
      </c>
      <c r="J12" s="138">
        <v>0</v>
      </c>
      <c r="K12" s="138">
        <v>100133</v>
      </c>
      <c r="L12" s="138">
        <v>-14728</v>
      </c>
      <c r="M12" s="138">
        <v>65086</v>
      </c>
      <c r="N12" s="228">
        <f>SUM(K12:M12)</f>
        <v>150491</v>
      </c>
      <c r="O12" s="138">
        <v>0</v>
      </c>
      <c r="P12" s="138">
        <v>109196</v>
      </c>
      <c r="Q12" s="138">
        <v>109196</v>
      </c>
      <c r="R12" s="138">
        <v>6000</v>
      </c>
      <c r="S12" s="138">
        <v>0</v>
      </c>
      <c r="T12" s="138">
        <v>54000</v>
      </c>
      <c r="U12" s="159">
        <f>SUM(R12:T12)</f>
        <v>60000</v>
      </c>
      <c r="V12" s="138">
        <v>6000</v>
      </c>
      <c r="W12" s="138">
        <v>0</v>
      </c>
      <c r="X12" s="138">
        <v>54000</v>
      </c>
      <c r="Y12" s="159">
        <f>SUM(V12:X12)</f>
        <v>60000</v>
      </c>
      <c r="Z12" s="138">
        <v>79500</v>
      </c>
      <c r="AA12" s="138">
        <v>79500</v>
      </c>
      <c r="AB12" s="223"/>
      <c r="AC12" s="173"/>
      <c r="AD12" s="138"/>
      <c r="AE12" s="138"/>
      <c r="AF12" s="138"/>
      <c r="AG12" s="138"/>
      <c r="AH12" s="138"/>
      <c r="AI12" s="138"/>
      <c r="AJ12" s="138"/>
      <c r="AK12" s="138"/>
      <c r="AL12" s="174"/>
      <c r="AM12" s="221"/>
      <c r="AN12" s="221"/>
    </row>
    <row r="13" spans="1:40" ht="24.75" customHeight="1">
      <c r="A13" s="15"/>
      <c r="B13" s="28" t="s">
        <v>27</v>
      </c>
      <c r="C13" s="175">
        <v>0</v>
      </c>
      <c r="D13" s="139">
        <v>0</v>
      </c>
      <c r="E13" s="139">
        <v>0</v>
      </c>
      <c r="F13" s="168">
        <f>SUM(C13:E13)</f>
        <v>0</v>
      </c>
      <c r="G13" s="139">
        <v>0</v>
      </c>
      <c r="H13" s="247"/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229">
        <f>SUM(K13:M13)</f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68">
        <f>SUM(R13:T13)</f>
        <v>0</v>
      </c>
      <c r="V13" s="139">
        <v>0</v>
      </c>
      <c r="W13" s="139">
        <v>0</v>
      </c>
      <c r="X13" s="139">
        <v>0</v>
      </c>
      <c r="Y13" s="168">
        <f>SUM(V13:X13)</f>
        <v>0</v>
      </c>
      <c r="Z13" s="139">
        <v>0</v>
      </c>
      <c r="AA13" s="176">
        <v>0</v>
      </c>
      <c r="AB13" s="224"/>
      <c r="AC13" s="177"/>
      <c r="AD13" s="139"/>
      <c r="AE13" s="139"/>
      <c r="AF13" s="139"/>
      <c r="AG13" s="139"/>
      <c r="AH13" s="139"/>
      <c r="AI13" s="139"/>
      <c r="AJ13" s="139"/>
      <c r="AK13" s="139"/>
      <c r="AL13" s="176"/>
      <c r="AM13" s="221"/>
      <c r="AN13" s="221"/>
    </row>
    <row r="14" spans="1:40" ht="24.75" customHeight="1">
      <c r="A14" s="15"/>
      <c r="B14" s="28" t="s">
        <v>28</v>
      </c>
      <c r="C14" s="175">
        <v>0</v>
      </c>
      <c r="D14" s="139">
        <v>0</v>
      </c>
      <c r="E14" s="139">
        <v>0</v>
      </c>
      <c r="F14" s="168">
        <f>SUM(C14:E14)</f>
        <v>0</v>
      </c>
      <c r="G14" s="139">
        <v>0</v>
      </c>
      <c r="H14" s="247"/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229">
        <f>SUM(K14:M14)</f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68">
        <f>SUM(R14:T14)</f>
        <v>0</v>
      </c>
      <c r="V14" s="139">
        <v>0</v>
      </c>
      <c r="W14" s="139">
        <v>0</v>
      </c>
      <c r="X14" s="139">
        <v>0</v>
      </c>
      <c r="Y14" s="168">
        <f>SUM(V14:X14)</f>
        <v>0</v>
      </c>
      <c r="Z14" s="139">
        <v>0</v>
      </c>
      <c r="AA14" s="176">
        <v>0</v>
      </c>
      <c r="AB14" s="224"/>
      <c r="AC14" s="177"/>
      <c r="AD14" s="139"/>
      <c r="AE14" s="139"/>
      <c r="AF14" s="139"/>
      <c r="AG14" s="139"/>
      <c r="AH14" s="139"/>
      <c r="AI14" s="139"/>
      <c r="AJ14" s="139"/>
      <c r="AK14" s="139"/>
      <c r="AL14" s="176"/>
      <c r="AM14" s="221"/>
      <c r="AN14" s="221"/>
    </row>
    <row r="15" spans="1:40" ht="24.75" customHeight="1" thickBot="1">
      <c r="A15" s="16"/>
      <c r="B15" s="21" t="s">
        <v>29</v>
      </c>
      <c r="C15" s="178">
        <v>0</v>
      </c>
      <c r="D15" s="140">
        <v>0</v>
      </c>
      <c r="E15" s="140">
        <v>0</v>
      </c>
      <c r="F15" s="179">
        <f>SUM(C15:E15)</f>
        <v>0</v>
      </c>
      <c r="G15" s="140">
        <v>0</v>
      </c>
      <c r="H15" s="248"/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230">
        <f>SUM(K15:M15)</f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79">
        <f>SUM(R15:T15)</f>
        <v>0</v>
      </c>
      <c r="V15" s="140">
        <v>0</v>
      </c>
      <c r="W15" s="140">
        <v>0</v>
      </c>
      <c r="X15" s="140">
        <v>0</v>
      </c>
      <c r="Y15" s="179">
        <f>SUM(V15:X15)</f>
        <v>0</v>
      </c>
      <c r="Z15" s="140">
        <v>0</v>
      </c>
      <c r="AA15" s="180">
        <v>0</v>
      </c>
      <c r="AB15" s="224"/>
      <c r="AC15" s="181"/>
      <c r="AD15" s="140"/>
      <c r="AE15" s="140"/>
      <c r="AF15" s="140"/>
      <c r="AG15" s="140"/>
      <c r="AH15" s="140"/>
      <c r="AI15" s="140"/>
      <c r="AJ15" s="140"/>
      <c r="AK15" s="140"/>
      <c r="AL15" s="180"/>
      <c r="AM15" s="221"/>
      <c r="AN15" s="221"/>
    </row>
    <row r="16" spans="1:40" ht="24.75" customHeight="1" thickBot="1">
      <c r="A16" s="13" t="s">
        <v>30</v>
      </c>
      <c r="B16" s="3" t="s">
        <v>11</v>
      </c>
      <c r="C16" s="182">
        <v>1142</v>
      </c>
      <c r="D16" s="141">
        <v>8857</v>
      </c>
      <c r="E16" s="141">
        <v>120</v>
      </c>
      <c r="F16" s="154">
        <f>SUM(C16:E16)</f>
        <v>10119</v>
      </c>
      <c r="G16" s="141">
        <v>1355</v>
      </c>
      <c r="H16" s="245"/>
      <c r="I16" s="141">
        <v>216275</v>
      </c>
      <c r="J16" s="141">
        <v>30622.029440799994</v>
      </c>
      <c r="K16" s="141">
        <v>2193</v>
      </c>
      <c r="L16" s="141">
        <v>214068</v>
      </c>
      <c r="M16" s="141">
        <v>13</v>
      </c>
      <c r="N16" s="231">
        <f>SUM(K16:M16)</f>
        <v>216274</v>
      </c>
      <c r="O16" s="141">
        <v>30622.029440799994</v>
      </c>
      <c r="P16" s="141">
        <v>290229</v>
      </c>
      <c r="Q16" s="141">
        <v>259413.98093422328</v>
      </c>
      <c r="R16" s="141">
        <v>44</v>
      </c>
      <c r="S16" s="141">
        <v>0</v>
      </c>
      <c r="T16" s="141">
        <v>0</v>
      </c>
      <c r="U16" s="154">
        <f>SUM(R16:T16)</f>
        <v>44</v>
      </c>
      <c r="V16" s="141">
        <v>44</v>
      </c>
      <c r="W16" s="141">
        <v>0</v>
      </c>
      <c r="X16" s="141">
        <v>0</v>
      </c>
      <c r="Y16" s="154">
        <f>SUM(V16:X16)</f>
        <v>44</v>
      </c>
      <c r="Z16" s="141">
        <v>144</v>
      </c>
      <c r="AA16" s="183">
        <v>144</v>
      </c>
      <c r="AB16" s="224"/>
      <c r="AC16" s="184"/>
      <c r="AD16" s="141"/>
      <c r="AE16" s="141"/>
      <c r="AF16" s="141"/>
      <c r="AG16" s="141"/>
      <c r="AH16" s="141"/>
      <c r="AI16" s="141"/>
      <c r="AJ16" s="141"/>
      <c r="AK16" s="141"/>
      <c r="AL16" s="183"/>
      <c r="AM16" s="221"/>
      <c r="AN16" s="221"/>
    </row>
    <row r="17" spans="1:40" ht="24.75" customHeight="1" thickBot="1">
      <c r="A17" s="13" t="s">
        <v>31</v>
      </c>
      <c r="B17" s="3" t="s">
        <v>32</v>
      </c>
      <c r="C17" s="169">
        <f>SUM(C18:C19)</f>
        <v>19029</v>
      </c>
      <c r="D17" s="137">
        <f>SUM(D18:D19)</f>
        <v>796</v>
      </c>
      <c r="E17" s="137">
        <f>SUM(E18:E19)</f>
        <v>5933</v>
      </c>
      <c r="F17" s="155">
        <f>SUM(F18:F19)</f>
        <v>25758</v>
      </c>
      <c r="G17" s="137">
        <f>SUM(G18:G19)</f>
        <v>30613</v>
      </c>
      <c r="H17" s="249"/>
      <c r="I17" s="137">
        <f aca="true" t="shared" si="1" ref="I17:AA17">SUM(I18:I19)</f>
        <v>304356</v>
      </c>
      <c r="J17" s="137">
        <f t="shared" si="1"/>
        <v>11653.3957432</v>
      </c>
      <c r="K17" s="137">
        <f t="shared" si="1"/>
        <v>242460</v>
      </c>
      <c r="L17" s="137">
        <f t="shared" si="1"/>
        <v>2908</v>
      </c>
      <c r="M17" s="137">
        <f t="shared" si="1"/>
        <v>54561</v>
      </c>
      <c r="N17" s="227">
        <f t="shared" si="1"/>
        <v>299929</v>
      </c>
      <c r="O17" s="137">
        <f t="shared" si="1"/>
        <v>10930.00427542328</v>
      </c>
      <c r="P17" s="137">
        <f t="shared" si="1"/>
        <v>192783</v>
      </c>
      <c r="Q17" s="137">
        <f t="shared" si="1"/>
        <v>191073.25142036693</v>
      </c>
      <c r="R17" s="137">
        <f t="shared" si="1"/>
        <v>0</v>
      </c>
      <c r="S17" s="137">
        <f t="shared" si="1"/>
        <v>0</v>
      </c>
      <c r="T17" s="137">
        <f t="shared" si="1"/>
        <v>2282</v>
      </c>
      <c r="U17" s="155">
        <f t="shared" si="1"/>
        <v>2282</v>
      </c>
      <c r="V17" s="137">
        <f>SUM(V18:V19)</f>
        <v>0</v>
      </c>
      <c r="W17" s="137">
        <f>SUM(W18:W19)</f>
        <v>0</v>
      </c>
      <c r="X17" s="137">
        <f>SUM(X18:X19)</f>
        <v>2282</v>
      </c>
      <c r="Y17" s="155">
        <f>SUM(Y18:Y19)</f>
        <v>2282</v>
      </c>
      <c r="Z17" s="137">
        <f t="shared" si="1"/>
        <v>2282</v>
      </c>
      <c r="AA17" s="170">
        <f t="shared" si="1"/>
        <v>2282</v>
      </c>
      <c r="AB17" s="224"/>
      <c r="AC17" s="171">
        <f aca="true" t="shared" si="2" ref="AC17:AL17">SUM(AC18:AC19)</f>
        <v>0</v>
      </c>
      <c r="AD17" s="137">
        <f t="shared" si="2"/>
        <v>0</v>
      </c>
      <c r="AE17" s="137">
        <f t="shared" si="2"/>
        <v>0</v>
      </c>
      <c r="AF17" s="137">
        <f t="shared" si="2"/>
        <v>0</v>
      </c>
      <c r="AG17" s="137">
        <f t="shared" si="2"/>
        <v>0</v>
      </c>
      <c r="AH17" s="137">
        <f t="shared" si="2"/>
        <v>0</v>
      </c>
      <c r="AI17" s="137">
        <f t="shared" si="2"/>
        <v>0</v>
      </c>
      <c r="AJ17" s="137">
        <f t="shared" si="2"/>
        <v>0</v>
      </c>
      <c r="AK17" s="137">
        <f t="shared" si="2"/>
        <v>0</v>
      </c>
      <c r="AL17" s="170">
        <f t="shared" si="2"/>
        <v>0</v>
      </c>
      <c r="AM17" s="221"/>
      <c r="AN17" s="221"/>
    </row>
    <row r="18" spans="1:40" ht="24.75" customHeight="1">
      <c r="A18" s="14"/>
      <c r="B18" s="6" t="s">
        <v>33</v>
      </c>
      <c r="C18" s="185">
        <v>18699</v>
      </c>
      <c r="D18" s="142">
        <v>115</v>
      </c>
      <c r="E18" s="142">
        <v>5768</v>
      </c>
      <c r="F18" s="156">
        <f>SUM(C18:E18)</f>
        <v>24582</v>
      </c>
      <c r="G18" s="142">
        <v>28833</v>
      </c>
      <c r="H18" s="250"/>
      <c r="I18" s="142">
        <v>277951</v>
      </c>
      <c r="J18" s="142">
        <v>0</v>
      </c>
      <c r="K18" s="142">
        <v>216931</v>
      </c>
      <c r="L18" s="142">
        <v>2112</v>
      </c>
      <c r="M18" s="142">
        <v>54547</v>
      </c>
      <c r="N18" s="232">
        <f>SUM(K18:M18)</f>
        <v>273590</v>
      </c>
      <c r="O18" s="142">
        <v>0</v>
      </c>
      <c r="P18" s="142">
        <v>176742</v>
      </c>
      <c r="Q18" s="142">
        <v>176742</v>
      </c>
      <c r="R18" s="142">
        <v>0</v>
      </c>
      <c r="S18" s="142">
        <v>0</v>
      </c>
      <c r="T18" s="142">
        <v>2282</v>
      </c>
      <c r="U18" s="156">
        <f>SUM(R18:T18)</f>
        <v>2282</v>
      </c>
      <c r="V18" s="142">
        <v>0</v>
      </c>
      <c r="W18" s="142">
        <v>0</v>
      </c>
      <c r="X18" s="142">
        <v>2282</v>
      </c>
      <c r="Y18" s="156">
        <f>SUM(V18:X18)</f>
        <v>2282</v>
      </c>
      <c r="Z18" s="142">
        <v>2282</v>
      </c>
      <c r="AA18" s="186">
        <v>2282</v>
      </c>
      <c r="AB18" s="224"/>
      <c r="AC18" s="187"/>
      <c r="AD18" s="142"/>
      <c r="AE18" s="142"/>
      <c r="AF18" s="142"/>
      <c r="AG18" s="142"/>
      <c r="AH18" s="142"/>
      <c r="AI18" s="142"/>
      <c r="AJ18" s="142"/>
      <c r="AK18" s="142"/>
      <c r="AL18" s="186"/>
      <c r="AM18" s="221"/>
      <c r="AN18" s="221"/>
    </row>
    <row r="19" spans="1:40" ht="24.75" customHeight="1" thickBot="1">
      <c r="A19" s="17"/>
      <c r="B19" s="22" t="s">
        <v>34</v>
      </c>
      <c r="C19" s="188">
        <v>330</v>
      </c>
      <c r="D19" s="143">
        <v>681</v>
      </c>
      <c r="E19" s="143">
        <v>165</v>
      </c>
      <c r="F19" s="157">
        <f>SUM(C19:E19)</f>
        <v>1176</v>
      </c>
      <c r="G19" s="143">
        <v>1780</v>
      </c>
      <c r="H19" s="248"/>
      <c r="I19" s="143">
        <v>26405</v>
      </c>
      <c r="J19" s="143">
        <v>11653.3957432</v>
      </c>
      <c r="K19" s="143">
        <v>25529</v>
      </c>
      <c r="L19" s="143">
        <v>796</v>
      </c>
      <c r="M19" s="143">
        <v>14</v>
      </c>
      <c r="N19" s="233">
        <f>SUM(K19:M19)</f>
        <v>26339</v>
      </c>
      <c r="O19" s="143">
        <v>10930.00427542328</v>
      </c>
      <c r="P19" s="143">
        <v>16041</v>
      </c>
      <c r="Q19" s="143">
        <v>14331.25142036693</v>
      </c>
      <c r="R19" s="143">
        <v>0</v>
      </c>
      <c r="S19" s="143">
        <v>0</v>
      </c>
      <c r="T19" s="143">
        <v>0</v>
      </c>
      <c r="U19" s="157">
        <f>SUM(R19:T19)</f>
        <v>0</v>
      </c>
      <c r="V19" s="143">
        <v>0</v>
      </c>
      <c r="W19" s="143">
        <v>0</v>
      </c>
      <c r="X19" s="143">
        <v>0</v>
      </c>
      <c r="Y19" s="157">
        <f>SUM(V19:X19)</f>
        <v>0</v>
      </c>
      <c r="Z19" s="143">
        <v>0</v>
      </c>
      <c r="AA19" s="189">
        <v>0</v>
      </c>
      <c r="AB19" s="224"/>
      <c r="AC19" s="190"/>
      <c r="AD19" s="143"/>
      <c r="AE19" s="143"/>
      <c r="AF19" s="143"/>
      <c r="AG19" s="143"/>
      <c r="AH19" s="143"/>
      <c r="AI19" s="143"/>
      <c r="AJ19" s="143"/>
      <c r="AK19" s="143"/>
      <c r="AL19" s="189"/>
      <c r="AM19" s="221"/>
      <c r="AN19" s="221"/>
    </row>
    <row r="20" spans="1:40" ht="24.75" customHeight="1" thickBot="1">
      <c r="A20" s="13" t="s">
        <v>35</v>
      </c>
      <c r="B20" s="3" t="s">
        <v>2</v>
      </c>
      <c r="C20" s="191">
        <v>21457</v>
      </c>
      <c r="D20" s="144">
        <v>1362</v>
      </c>
      <c r="E20" s="144">
        <v>7670</v>
      </c>
      <c r="F20" s="158">
        <f>SUM(C20:E20)</f>
        <v>30489</v>
      </c>
      <c r="G20" s="144">
        <v>32898</v>
      </c>
      <c r="H20" s="245"/>
      <c r="I20" s="144">
        <v>10336324</v>
      </c>
      <c r="J20" s="144">
        <v>0</v>
      </c>
      <c r="K20" s="144">
        <v>4991185</v>
      </c>
      <c r="L20" s="144">
        <v>765750</v>
      </c>
      <c r="M20" s="144">
        <v>4313801</v>
      </c>
      <c r="N20" s="234">
        <f>SUM(K20:M20)</f>
        <v>10070736</v>
      </c>
      <c r="O20" s="144">
        <v>0</v>
      </c>
      <c r="P20" s="144">
        <v>6127580</v>
      </c>
      <c r="Q20" s="144">
        <v>6127580</v>
      </c>
      <c r="R20" s="144">
        <v>2796522</v>
      </c>
      <c r="S20" s="144">
        <v>153968</v>
      </c>
      <c r="T20" s="144">
        <v>1896668</v>
      </c>
      <c r="U20" s="158">
        <f>SUM(R20:T20)</f>
        <v>4847158</v>
      </c>
      <c r="V20" s="144">
        <v>2796522</v>
      </c>
      <c r="W20" s="144">
        <v>153968</v>
      </c>
      <c r="X20" s="144">
        <v>1896668</v>
      </c>
      <c r="Y20" s="158">
        <f>SUM(V20:X20)</f>
        <v>4847158</v>
      </c>
      <c r="Z20" s="144">
        <v>4611974</v>
      </c>
      <c r="AA20" s="192">
        <v>4611974</v>
      </c>
      <c r="AB20" s="224"/>
      <c r="AC20" s="193"/>
      <c r="AD20" s="144"/>
      <c r="AE20" s="144"/>
      <c r="AF20" s="144"/>
      <c r="AG20" s="144"/>
      <c r="AH20" s="144"/>
      <c r="AI20" s="144"/>
      <c r="AJ20" s="144"/>
      <c r="AK20" s="144"/>
      <c r="AL20" s="192"/>
      <c r="AM20" s="221"/>
      <c r="AN20" s="221"/>
    </row>
    <row r="21" spans="1:40" ht="24.75" customHeight="1" thickBot="1">
      <c r="A21" s="13" t="s">
        <v>36</v>
      </c>
      <c r="B21" s="3" t="s">
        <v>37</v>
      </c>
      <c r="C21" s="169">
        <f aca="true" t="shared" si="3" ref="C21:AA21">SUM(C22:C23)</f>
        <v>395</v>
      </c>
      <c r="D21" s="137">
        <f t="shared" si="3"/>
        <v>702</v>
      </c>
      <c r="E21" s="137">
        <f t="shared" si="3"/>
        <v>140</v>
      </c>
      <c r="F21" s="155">
        <f t="shared" si="3"/>
        <v>1237</v>
      </c>
      <c r="G21" s="137">
        <f t="shared" si="3"/>
        <v>1837</v>
      </c>
      <c r="H21" s="137">
        <f t="shared" si="3"/>
        <v>1121</v>
      </c>
      <c r="I21" s="137">
        <f t="shared" si="3"/>
        <v>1343835</v>
      </c>
      <c r="J21" s="137">
        <f t="shared" si="3"/>
        <v>138446.98627</v>
      </c>
      <c r="K21" s="137">
        <f t="shared" si="3"/>
        <v>422187</v>
      </c>
      <c r="L21" s="137">
        <f t="shared" si="3"/>
        <v>748904</v>
      </c>
      <c r="M21" s="137">
        <f t="shared" si="3"/>
        <v>98547</v>
      </c>
      <c r="N21" s="227">
        <f t="shared" si="3"/>
        <v>1269638</v>
      </c>
      <c r="O21" s="137">
        <f t="shared" si="3"/>
        <v>102167.39779526027</v>
      </c>
      <c r="P21" s="137">
        <f t="shared" si="3"/>
        <v>1031399</v>
      </c>
      <c r="Q21" s="137">
        <f t="shared" si="3"/>
        <v>929231.6022047397</v>
      </c>
      <c r="R21" s="137">
        <f t="shared" si="3"/>
        <v>135250</v>
      </c>
      <c r="S21" s="137">
        <f t="shared" si="3"/>
        <v>336802</v>
      </c>
      <c r="T21" s="137">
        <f t="shared" si="3"/>
        <v>570977</v>
      </c>
      <c r="U21" s="155">
        <f t="shared" si="3"/>
        <v>1043029</v>
      </c>
      <c r="V21" s="137">
        <f>SUM(V22:V23)</f>
        <v>127543.43</v>
      </c>
      <c r="W21" s="137">
        <f>SUM(W22:W23)</f>
        <v>336802</v>
      </c>
      <c r="X21" s="137">
        <f>SUM(X22:X23)</f>
        <v>570977</v>
      </c>
      <c r="Y21" s="155">
        <f>SUM(Y22:Y23)</f>
        <v>1035322.4299999999</v>
      </c>
      <c r="Z21" s="137">
        <f t="shared" si="3"/>
        <v>273027.72</v>
      </c>
      <c r="AA21" s="170">
        <f t="shared" si="3"/>
        <v>269376.72</v>
      </c>
      <c r="AB21" s="224"/>
      <c r="AC21" s="171">
        <f aca="true" t="shared" si="4" ref="AC21:AL21">SUM(AC22:AC23)</f>
        <v>0</v>
      </c>
      <c r="AD21" s="137">
        <f t="shared" si="4"/>
        <v>0</v>
      </c>
      <c r="AE21" s="137">
        <f t="shared" si="4"/>
        <v>0</v>
      </c>
      <c r="AF21" s="137">
        <f t="shared" si="4"/>
        <v>0</v>
      </c>
      <c r="AG21" s="137">
        <f t="shared" si="4"/>
        <v>0</v>
      </c>
      <c r="AH21" s="137">
        <f t="shared" si="4"/>
        <v>0</v>
      </c>
      <c r="AI21" s="137">
        <f t="shared" si="4"/>
        <v>0</v>
      </c>
      <c r="AJ21" s="137">
        <f t="shared" si="4"/>
        <v>0</v>
      </c>
      <c r="AK21" s="137">
        <f t="shared" si="4"/>
        <v>0</v>
      </c>
      <c r="AL21" s="170">
        <f t="shared" si="4"/>
        <v>0</v>
      </c>
      <c r="AM21" s="221"/>
      <c r="AN21" s="221"/>
    </row>
    <row r="22" spans="1:40" ht="24.75" customHeight="1">
      <c r="A22" s="18"/>
      <c r="B22" s="6" t="s">
        <v>38</v>
      </c>
      <c r="C22" s="172">
        <v>395</v>
      </c>
      <c r="D22" s="138">
        <v>702</v>
      </c>
      <c r="E22" s="138">
        <v>140</v>
      </c>
      <c r="F22" s="159">
        <f>SUM(C22:E22)</f>
        <v>1237</v>
      </c>
      <c r="G22" s="138">
        <v>1837</v>
      </c>
      <c r="H22" s="138">
        <v>1121</v>
      </c>
      <c r="I22" s="138">
        <v>1343835</v>
      </c>
      <c r="J22" s="138">
        <v>138446.98627</v>
      </c>
      <c r="K22" s="138">
        <v>422187</v>
      </c>
      <c r="L22" s="138">
        <v>748904</v>
      </c>
      <c r="M22" s="138">
        <v>98547</v>
      </c>
      <c r="N22" s="228">
        <f>SUM(K22:M22)</f>
        <v>1269638</v>
      </c>
      <c r="O22" s="138">
        <v>102167.39779526027</v>
      </c>
      <c r="P22" s="138">
        <v>1031399</v>
      </c>
      <c r="Q22" s="138">
        <v>929231.6022047397</v>
      </c>
      <c r="R22" s="138">
        <v>135250</v>
      </c>
      <c r="S22" s="138">
        <v>336802</v>
      </c>
      <c r="T22" s="138">
        <v>570977</v>
      </c>
      <c r="U22" s="159">
        <f>SUM(R22:T22)</f>
        <v>1043029</v>
      </c>
      <c r="V22" s="138">
        <f>135250-7706.57</f>
        <v>127543.43</v>
      </c>
      <c r="W22" s="138">
        <v>336802</v>
      </c>
      <c r="X22" s="138">
        <v>570977</v>
      </c>
      <c r="Y22" s="159">
        <f>SUM(V22:X22)</f>
        <v>1035322.4299999999</v>
      </c>
      <c r="Z22" s="138">
        <v>273027.72</v>
      </c>
      <c r="AA22" s="174">
        <v>269376.72</v>
      </c>
      <c r="AB22" s="224"/>
      <c r="AC22" s="173"/>
      <c r="AD22" s="138"/>
      <c r="AE22" s="138"/>
      <c r="AF22" s="138"/>
      <c r="AG22" s="138"/>
      <c r="AH22" s="138"/>
      <c r="AI22" s="138"/>
      <c r="AJ22" s="138"/>
      <c r="AK22" s="138"/>
      <c r="AL22" s="174"/>
      <c r="AM22" s="221"/>
      <c r="AN22" s="221"/>
    </row>
    <row r="23" spans="1:40" ht="24.75" customHeight="1" thickBot="1">
      <c r="A23" s="16"/>
      <c r="B23" s="23" t="s">
        <v>39</v>
      </c>
      <c r="C23" s="194">
        <v>0</v>
      </c>
      <c r="D23" s="145">
        <v>0</v>
      </c>
      <c r="E23" s="145">
        <v>0</v>
      </c>
      <c r="F23" s="160">
        <f>SUM(C23:E23)</f>
        <v>0</v>
      </c>
      <c r="G23" s="145">
        <v>0</v>
      </c>
      <c r="H23" s="145"/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235">
        <f>SUM(K23:M23)</f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60">
        <f>SUM(R23:T23)</f>
        <v>0</v>
      </c>
      <c r="V23" s="145">
        <v>0</v>
      </c>
      <c r="W23" s="145">
        <v>0</v>
      </c>
      <c r="X23" s="145">
        <v>0</v>
      </c>
      <c r="Y23" s="160">
        <f>SUM(V23:X23)</f>
        <v>0</v>
      </c>
      <c r="Z23" s="145">
        <v>0</v>
      </c>
      <c r="AA23" s="195">
        <v>0</v>
      </c>
      <c r="AB23" s="224"/>
      <c r="AC23" s="196"/>
      <c r="AD23" s="145"/>
      <c r="AE23" s="145"/>
      <c r="AF23" s="145"/>
      <c r="AG23" s="145"/>
      <c r="AH23" s="145"/>
      <c r="AI23" s="145"/>
      <c r="AJ23" s="145"/>
      <c r="AK23" s="145"/>
      <c r="AL23" s="195"/>
      <c r="AM23" s="221"/>
      <c r="AN23" s="221"/>
    </row>
    <row r="24" spans="1:40" ht="24.75" customHeight="1" thickBot="1">
      <c r="A24" s="13" t="s">
        <v>40</v>
      </c>
      <c r="B24" s="3" t="s">
        <v>41</v>
      </c>
      <c r="C24" s="197">
        <f aca="true" t="shared" si="5" ref="C24:AA24">SUM(C25:C27)</f>
        <v>6197</v>
      </c>
      <c r="D24" s="146">
        <f t="shared" si="5"/>
        <v>470248</v>
      </c>
      <c r="E24" s="146">
        <f t="shared" si="5"/>
        <v>165</v>
      </c>
      <c r="F24" s="161">
        <f t="shared" si="5"/>
        <v>476610</v>
      </c>
      <c r="G24" s="146">
        <f t="shared" si="5"/>
        <v>86942</v>
      </c>
      <c r="H24" s="146">
        <f t="shared" si="5"/>
        <v>476013</v>
      </c>
      <c r="I24" s="146">
        <f t="shared" si="5"/>
        <v>1436675.8333333344</v>
      </c>
      <c r="J24" s="146">
        <f t="shared" si="5"/>
        <v>17089.992</v>
      </c>
      <c r="K24" s="146">
        <f t="shared" si="5"/>
        <v>152906.61111111115</v>
      </c>
      <c r="L24" s="146">
        <f t="shared" si="5"/>
        <v>1271944.2222222232</v>
      </c>
      <c r="M24" s="146">
        <f t="shared" si="5"/>
        <v>193</v>
      </c>
      <c r="N24" s="153">
        <f t="shared" si="5"/>
        <v>1425043.8333333344</v>
      </c>
      <c r="O24" s="153">
        <f t="shared" si="5"/>
        <v>11396.2979369863</v>
      </c>
      <c r="P24" s="146">
        <f t="shared" si="5"/>
        <v>1377525.789174159</v>
      </c>
      <c r="Q24" s="146">
        <f t="shared" si="5"/>
        <v>1364630.2086237555</v>
      </c>
      <c r="R24" s="146">
        <f t="shared" si="5"/>
        <v>45085.36666666667</v>
      </c>
      <c r="S24" s="146">
        <f t="shared" si="5"/>
        <v>221336.95130718968</v>
      </c>
      <c r="T24" s="146">
        <f t="shared" si="5"/>
        <v>42962</v>
      </c>
      <c r="U24" s="161">
        <f t="shared" si="5"/>
        <v>309384.31797385635</v>
      </c>
      <c r="V24" s="146">
        <f>SUM(V25:V27)</f>
        <v>45085.36666666667</v>
      </c>
      <c r="W24" s="146">
        <f>SUM(W25:W27)</f>
        <v>221336.95130718968</v>
      </c>
      <c r="X24" s="146">
        <f>SUM(X25:X27)</f>
        <v>42962</v>
      </c>
      <c r="Y24" s="161">
        <f>SUM(Y25:Y27)</f>
        <v>309384.31797385635</v>
      </c>
      <c r="Z24" s="146">
        <f t="shared" si="5"/>
        <v>279766.28398692823</v>
      </c>
      <c r="AA24" s="198">
        <f t="shared" si="5"/>
        <v>231200.1989869282</v>
      </c>
      <c r="AB24" s="224"/>
      <c r="AC24" s="199">
        <f aca="true" t="shared" si="6" ref="AC24:AL24">SUM(AC25:AC27)</f>
        <v>0</v>
      </c>
      <c r="AD24" s="146">
        <f t="shared" si="6"/>
        <v>0</v>
      </c>
      <c r="AE24" s="146">
        <f t="shared" si="6"/>
        <v>0</v>
      </c>
      <c r="AF24" s="146">
        <f t="shared" si="6"/>
        <v>0</v>
      </c>
      <c r="AG24" s="146">
        <f t="shared" si="6"/>
        <v>0</v>
      </c>
      <c r="AH24" s="146">
        <f t="shared" si="6"/>
        <v>0</v>
      </c>
      <c r="AI24" s="146">
        <f t="shared" si="6"/>
        <v>0</v>
      </c>
      <c r="AJ24" s="146">
        <f t="shared" si="6"/>
        <v>0</v>
      </c>
      <c r="AK24" s="146">
        <f t="shared" si="6"/>
        <v>0</v>
      </c>
      <c r="AL24" s="198">
        <f t="shared" si="6"/>
        <v>0</v>
      </c>
      <c r="AM24" s="221"/>
      <c r="AN24" s="221"/>
    </row>
    <row r="25" spans="1:40" ht="24.75" customHeight="1">
      <c r="A25" s="14"/>
      <c r="B25" s="6" t="s">
        <v>42</v>
      </c>
      <c r="C25" s="172">
        <v>5343</v>
      </c>
      <c r="D25" s="138">
        <v>469550</v>
      </c>
      <c r="E25" s="138"/>
      <c r="F25" s="159">
        <f>SUM(C25:E25)</f>
        <v>474893</v>
      </c>
      <c r="G25" s="138">
        <v>84502</v>
      </c>
      <c r="H25" s="138">
        <v>474893</v>
      </c>
      <c r="I25" s="138">
        <v>1249565.8333333344</v>
      </c>
      <c r="J25" s="138">
        <v>0</v>
      </c>
      <c r="K25" s="138">
        <v>46846.61111111115</v>
      </c>
      <c r="L25" s="138">
        <v>1202719.2222222232</v>
      </c>
      <c r="M25" s="138"/>
      <c r="N25" s="228">
        <f>SUM(K25:M25)</f>
        <v>1249565.8333333344</v>
      </c>
      <c r="O25" s="138">
        <v>0</v>
      </c>
      <c r="P25" s="138">
        <v>1218670.789174159</v>
      </c>
      <c r="Q25" s="138">
        <v>1218670.789174159</v>
      </c>
      <c r="R25" s="138">
        <v>4782.36666666667</v>
      </c>
      <c r="S25" s="138">
        <v>143511.95130718968</v>
      </c>
      <c r="T25" s="138"/>
      <c r="U25" s="159">
        <f>SUM(R25:T25)</f>
        <v>148294.31797385635</v>
      </c>
      <c r="V25" s="138">
        <v>4782.36666666667</v>
      </c>
      <c r="W25" s="138">
        <v>143511.95130718968</v>
      </c>
      <c r="X25" s="138"/>
      <c r="Y25" s="159">
        <f>SUM(V25:X25)</f>
        <v>148294.31797385635</v>
      </c>
      <c r="Z25" s="138">
        <v>139672.28398692823</v>
      </c>
      <c r="AA25" s="174">
        <v>139672.28398692823</v>
      </c>
      <c r="AB25" s="224"/>
      <c r="AC25" s="173"/>
      <c r="AD25" s="138"/>
      <c r="AE25" s="138"/>
      <c r="AF25" s="138"/>
      <c r="AG25" s="138"/>
      <c r="AH25" s="138"/>
      <c r="AI25" s="138"/>
      <c r="AJ25" s="138"/>
      <c r="AK25" s="138"/>
      <c r="AL25" s="174"/>
      <c r="AM25" s="221"/>
      <c r="AN25" s="221"/>
    </row>
    <row r="26" spans="1:40" ht="24.75" customHeight="1">
      <c r="A26" s="15"/>
      <c r="B26" s="7" t="s">
        <v>3</v>
      </c>
      <c r="C26" s="200">
        <v>394</v>
      </c>
      <c r="D26" s="147">
        <v>695</v>
      </c>
      <c r="E26" s="147">
        <v>165</v>
      </c>
      <c r="F26" s="162">
        <f>SUM(C26:E26)</f>
        <v>1254</v>
      </c>
      <c r="G26" s="147">
        <v>1860</v>
      </c>
      <c r="H26" s="147">
        <v>1120</v>
      </c>
      <c r="I26" s="147">
        <v>116973</v>
      </c>
      <c r="J26" s="147">
        <v>8106</v>
      </c>
      <c r="K26" s="147">
        <v>37864</v>
      </c>
      <c r="L26" s="147">
        <v>67758</v>
      </c>
      <c r="M26" s="147">
        <v>193</v>
      </c>
      <c r="N26" s="236">
        <f>SUM(K26:M26)</f>
        <v>105815</v>
      </c>
      <c r="O26" s="147">
        <v>4019.6876712328767</v>
      </c>
      <c r="P26" s="147">
        <v>107811</v>
      </c>
      <c r="Q26" s="147">
        <v>103791.31232876712</v>
      </c>
      <c r="R26" s="147">
        <v>40303</v>
      </c>
      <c r="S26" s="147">
        <v>77825</v>
      </c>
      <c r="T26" s="147">
        <v>42962</v>
      </c>
      <c r="U26" s="162">
        <f>SUM(R26:T26)</f>
        <v>161090</v>
      </c>
      <c r="V26" s="147">
        <v>40303</v>
      </c>
      <c r="W26" s="147">
        <v>77825</v>
      </c>
      <c r="X26" s="147">
        <v>42962</v>
      </c>
      <c r="Y26" s="162">
        <f>SUM(V26:X26)</f>
        <v>161090</v>
      </c>
      <c r="Z26" s="147">
        <v>42962</v>
      </c>
      <c r="AA26" s="201">
        <v>42962</v>
      </c>
      <c r="AB26" s="224"/>
      <c r="AC26" s="202"/>
      <c r="AD26" s="147"/>
      <c r="AE26" s="147"/>
      <c r="AF26" s="147"/>
      <c r="AG26" s="147"/>
      <c r="AH26" s="147"/>
      <c r="AI26" s="147"/>
      <c r="AJ26" s="147"/>
      <c r="AK26" s="147"/>
      <c r="AL26" s="201"/>
      <c r="AM26" s="221"/>
      <c r="AN26" s="221"/>
    </row>
    <row r="27" spans="1:40" ht="24.75" customHeight="1" thickBot="1">
      <c r="A27" s="17"/>
      <c r="B27" s="23" t="s">
        <v>43</v>
      </c>
      <c r="C27" s="203">
        <v>460</v>
      </c>
      <c r="D27" s="148">
        <v>3</v>
      </c>
      <c r="E27" s="148">
        <v>0</v>
      </c>
      <c r="F27" s="163">
        <f>SUM(C27:E27)</f>
        <v>463</v>
      </c>
      <c r="G27" s="148">
        <v>580</v>
      </c>
      <c r="H27" s="248"/>
      <c r="I27" s="148">
        <v>70137</v>
      </c>
      <c r="J27" s="148">
        <v>8983.992</v>
      </c>
      <c r="K27" s="148">
        <v>68196</v>
      </c>
      <c r="L27" s="148">
        <v>1467</v>
      </c>
      <c r="M27" s="148">
        <v>0</v>
      </c>
      <c r="N27" s="237">
        <f>SUM(K27:M27)</f>
        <v>69663</v>
      </c>
      <c r="O27" s="148">
        <v>7376.610265753424</v>
      </c>
      <c r="P27" s="148">
        <v>51044</v>
      </c>
      <c r="Q27" s="148">
        <v>42168.10712082929</v>
      </c>
      <c r="R27" s="148"/>
      <c r="S27" s="148"/>
      <c r="T27" s="148"/>
      <c r="U27" s="163">
        <f>SUM(R27:T27)</f>
        <v>0</v>
      </c>
      <c r="V27" s="148"/>
      <c r="W27" s="148"/>
      <c r="X27" s="148"/>
      <c r="Y27" s="163">
        <f>SUM(V27:X27)</f>
        <v>0</v>
      </c>
      <c r="Z27" s="148">
        <v>97132</v>
      </c>
      <c r="AA27" s="204">
        <v>48565.91499999999</v>
      </c>
      <c r="AB27" s="224"/>
      <c r="AC27" s="205"/>
      <c r="AD27" s="148"/>
      <c r="AE27" s="148"/>
      <c r="AF27" s="148"/>
      <c r="AG27" s="148"/>
      <c r="AH27" s="148"/>
      <c r="AI27" s="148"/>
      <c r="AJ27" s="148"/>
      <c r="AK27" s="148"/>
      <c r="AL27" s="204"/>
      <c r="AM27" s="221"/>
      <c r="AN27" s="221"/>
    </row>
    <row r="28" spans="1:40" ht="24.75" customHeight="1" thickBot="1">
      <c r="A28" s="13" t="s">
        <v>44</v>
      </c>
      <c r="B28" s="3" t="s">
        <v>4</v>
      </c>
      <c r="C28" s="191">
        <v>0</v>
      </c>
      <c r="D28" s="144">
        <v>0</v>
      </c>
      <c r="E28" s="144">
        <v>0</v>
      </c>
      <c r="F28" s="158">
        <f>SUM(C28:E28)</f>
        <v>0</v>
      </c>
      <c r="G28" s="144">
        <v>0</v>
      </c>
      <c r="H28" s="251"/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234">
        <f>SUM(K28:M28)</f>
        <v>0</v>
      </c>
      <c r="O28" s="144"/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58">
        <f>SUM(R28:T28)</f>
        <v>0</v>
      </c>
      <c r="V28" s="144">
        <v>0</v>
      </c>
      <c r="W28" s="144">
        <v>0</v>
      </c>
      <c r="X28" s="144">
        <v>0</v>
      </c>
      <c r="Y28" s="158">
        <f>SUM(V28:X28)</f>
        <v>0</v>
      </c>
      <c r="Z28" s="144">
        <v>0</v>
      </c>
      <c r="AA28" s="192">
        <v>0</v>
      </c>
      <c r="AB28" s="224"/>
      <c r="AC28" s="193"/>
      <c r="AD28" s="144"/>
      <c r="AE28" s="144"/>
      <c r="AF28" s="144"/>
      <c r="AG28" s="144"/>
      <c r="AH28" s="144"/>
      <c r="AI28" s="144"/>
      <c r="AJ28" s="144"/>
      <c r="AK28" s="144"/>
      <c r="AL28" s="192"/>
      <c r="AM28" s="221"/>
      <c r="AN28" s="221"/>
    </row>
    <row r="29" spans="1:40" ht="24.75" customHeight="1" thickBot="1">
      <c r="A29" s="19" t="s">
        <v>45</v>
      </c>
      <c r="B29" s="24" t="s">
        <v>12</v>
      </c>
      <c r="C29" s="206">
        <v>13</v>
      </c>
      <c r="D29" s="149">
        <v>0</v>
      </c>
      <c r="E29" s="149">
        <v>4</v>
      </c>
      <c r="F29" s="164">
        <f>SUM(C29:E29)</f>
        <v>17</v>
      </c>
      <c r="G29" s="149">
        <v>12</v>
      </c>
      <c r="H29" s="244">
        <v>10</v>
      </c>
      <c r="I29" s="149">
        <v>4505434</v>
      </c>
      <c r="J29" s="149">
        <v>4293981.35714314</v>
      </c>
      <c r="K29" s="149">
        <v>4082767</v>
      </c>
      <c r="L29" s="149">
        <v>0</v>
      </c>
      <c r="M29" s="149">
        <v>422667</v>
      </c>
      <c r="N29" s="238">
        <f>SUM(K29:M29)</f>
        <v>4505434</v>
      </c>
      <c r="O29" s="149">
        <v>4243726.294537901</v>
      </c>
      <c r="P29" s="149">
        <v>2085922</v>
      </c>
      <c r="Q29" s="149">
        <v>121596.63541880087</v>
      </c>
      <c r="R29" s="149">
        <v>0</v>
      </c>
      <c r="S29" s="149">
        <v>0</v>
      </c>
      <c r="T29" s="149">
        <v>0</v>
      </c>
      <c r="U29" s="164">
        <f>SUM(R29:T29)</f>
        <v>0</v>
      </c>
      <c r="V29" s="149">
        <v>0</v>
      </c>
      <c r="W29" s="149">
        <v>0</v>
      </c>
      <c r="X29" s="149">
        <v>0</v>
      </c>
      <c r="Y29" s="164">
        <f>SUM(V29:X29)</f>
        <v>0</v>
      </c>
      <c r="Z29" s="149">
        <v>-1000</v>
      </c>
      <c r="AA29" s="207">
        <v>-1000</v>
      </c>
      <c r="AB29" s="224"/>
      <c r="AC29" s="208"/>
      <c r="AD29" s="149"/>
      <c r="AE29" s="149"/>
      <c r="AF29" s="149"/>
      <c r="AG29" s="149"/>
      <c r="AH29" s="149"/>
      <c r="AI29" s="149"/>
      <c r="AJ29" s="149"/>
      <c r="AK29" s="149"/>
      <c r="AL29" s="207"/>
      <c r="AM29" s="221"/>
      <c r="AN29" s="221"/>
    </row>
    <row r="30" spans="1:40" ht="39" thickBot="1">
      <c r="A30" s="13" t="s">
        <v>46</v>
      </c>
      <c r="B30" s="3" t="s">
        <v>47</v>
      </c>
      <c r="C30" s="197">
        <f>SUM(C31:C32)</f>
        <v>15</v>
      </c>
      <c r="D30" s="146">
        <f>SUM(D31:D32)</f>
        <v>0</v>
      </c>
      <c r="E30" s="146">
        <f>SUM(E31:E32)</f>
        <v>2</v>
      </c>
      <c r="F30" s="161">
        <f>SUM(F31:F32)</f>
        <v>17</v>
      </c>
      <c r="G30" s="146">
        <f>SUM(G31:G32)</f>
        <v>16</v>
      </c>
      <c r="H30" s="245"/>
      <c r="I30" s="146">
        <f aca="true" t="shared" si="7" ref="I30:AA30">SUM(I31:I32)</f>
        <v>5856762</v>
      </c>
      <c r="J30" s="146">
        <f t="shared" si="7"/>
        <v>4268097.84975231</v>
      </c>
      <c r="K30" s="146">
        <f t="shared" si="7"/>
        <v>3501846</v>
      </c>
      <c r="L30" s="146">
        <f t="shared" si="7"/>
        <v>0</v>
      </c>
      <c r="M30" s="146">
        <f t="shared" si="7"/>
        <v>2354916</v>
      </c>
      <c r="N30" s="153">
        <f t="shared" si="7"/>
        <v>5856762</v>
      </c>
      <c r="O30" s="146">
        <f t="shared" si="7"/>
        <v>4153095.5704393107</v>
      </c>
      <c r="P30" s="146">
        <f t="shared" si="7"/>
        <v>2760172</v>
      </c>
      <c r="Q30" s="146">
        <f t="shared" si="7"/>
        <v>701241.1235804509</v>
      </c>
      <c r="R30" s="146">
        <f t="shared" si="7"/>
        <v>0</v>
      </c>
      <c r="S30" s="146">
        <f t="shared" si="7"/>
        <v>0</v>
      </c>
      <c r="T30" s="146">
        <f t="shared" si="7"/>
        <v>0</v>
      </c>
      <c r="U30" s="161">
        <f t="shared" si="7"/>
        <v>0</v>
      </c>
      <c r="V30" s="146">
        <f>SUM(V31:V32)</f>
        <v>0</v>
      </c>
      <c r="W30" s="146">
        <f>SUM(W31:W32)</f>
        <v>0</v>
      </c>
      <c r="X30" s="146">
        <f>SUM(X31:X32)</f>
        <v>0</v>
      </c>
      <c r="Y30" s="161">
        <f>SUM(Y31:Y32)</f>
        <v>0</v>
      </c>
      <c r="Z30" s="146">
        <f t="shared" si="7"/>
        <v>0</v>
      </c>
      <c r="AA30" s="198">
        <f t="shared" si="7"/>
        <v>0</v>
      </c>
      <c r="AB30" s="224"/>
      <c r="AC30" s="199">
        <f aca="true" t="shared" si="8" ref="AC30:AL30">SUM(AC31:AC32)</f>
        <v>0</v>
      </c>
      <c r="AD30" s="146">
        <f t="shared" si="8"/>
        <v>0</v>
      </c>
      <c r="AE30" s="146">
        <f t="shared" si="8"/>
        <v>0</v>
      </c>
      <c r="AF30" s="146">
        <f t="shared" si="8"/>
        <v>0</v>
      </c>
      <c r="AG30" s="146">
        <f t="shared" si="8"/>
        <v>0</v>
      </c>
      <c r="AH30" s="146">
        <f t="shared" si="8"/>
        <v>0</v>
      </c>
      <c r="AI30" s="146">
        <f t="shared" si="8"/>
        <v>0</v>
      </c>
      <c r="AJ30" s="146">
        <f t="shared" si="8"/>
        <v>0</v>
      </c>
      <c r="AK30" s="146">
        <f t="shared" si="8"/>
        <v>0</v>
      </c>
      <c r="AL30" s="198">
        <f t="shared" si="8"/>
        <v>0</v>
      </c>
      <c r="AM30" s="221"/>
      <c r="AN30" s="221"/>
    </row>
    <row r="31" spans="1:40" ht="30">
      <c r="A31" s="18"/>
      <c r="B31" s="6" t="s">
        <v>48</v>
      </c>
      <c r="C31" s="209">
        <v>0</v>
      </c>
      <c r="D31" s="150">
        <v>0</v>
      </c>
      <c r="E31" s="150">
        <v>0</v>
      </c>
      <c r="F31" s="165">
        <f>SUM(C31:E31)</f>
        <v>0</v>
      </c>
      <c r="G31" s="150">
        <v>0</v>
      </c>
      <c r="H31" s="246"/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239">
        <f>SUM(K31:M31)</f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65">
        <f>SUM(R31:T31)</f>
        <v>0</v>
      </c>
      <c r="V31" s="150">
        <v>0</v>
      </c>
      <c r="W31" s="150">
        <v>0</v>
      </c>
      <c r="X31" s="150">
        <v>0</v>
      </c>
      <c r="Y31" s="165">
        <f>SUM(V31:X31)</f>
        <v>0</v>
      </c>
      <c r="Z31" s="150">
        <v>0</v>
      </c>
      <c r="AA31" s="210">
        <v>0</v>
      </c>
      <c r="AB31" s="224"/>
      <c r="AC31" s="211"/>
      <c r="AD31" s="150"/>
      <c r="AE31" s="150"/>
      <c r="AF31" s="150"/>
      <c r="AG31" s="150"/>
      <c r="AH31" s="150"/>
      <c r="AI31" s="150"/>
      <c r="AJ31" s="150"/>
      <c r="AK31" s="150"/>
      <c r="AL31" s="210"/>
      <c r="AM31" s="221"/>
      <c r="AN31" s="221"/>
    </row>
    <row r="32" spans="1:40" ht="45.75" thickBot="1">
      <c r="A32" s="16"/>
      <c r="B32" s="23" t="s">
        <v>49</v>
      </c>
      <c r="C32" s="194">
        <v>15</v>
      </c>
      <c r="D32" s="145">
        <v>0</v>
      </c>
      <c r="E32" s="145">
        <v>2</v>
      </c>
      <c r="F32" s="160">
        <f>SUM(C32:E32)</f>
        <v>17</v>
      </c>
      <c r="G32" s="145">
        <v>16</v>
      </c>
      <c r="H32" s="247"/>
      <c r="I32" s="145">
        <v>5856762</v>
      </c>
      <c r="J32" s="145">
        <v>4268097.84975231</v>
      </c>
      <c r="K32" s="145">
        <v>3501846</v>
      </c>
      <c r="L32" s="145">
        <v>0</v>
      </c>
      <c r="M32" s="145">
        <v>2354916</v>
      </c>
      <c r="N32" s="235">
        <f>SUM(K32:M32)</f>
        <v>5856762</v>
      </c>
      <c r="O32" s="145">
        <v>4153095.5704393107</v>
      </c>
      <c r="P32" s="145">
        <v>2760172</v>
      </c>
      <c r="Q32" s="145">
        <v>701241.1235804509</v>
      </c>
      <c r="R32" s="145">
        <v>0</v>
      </c>
      <c r="S32" s="145">
        <v>0</v>
      </c>
      <c r="T32" s="145">
        <v>0</v>
      </c>
      <c r="U32" s="160">
        <f>SUM(R32:T32)</f>
        <v>0</v>
      </c>
      <c r="V32" s="145">
        <v>0</v>
      </c>
      <c r="W32" s="145">
        <v>0</v>
      </c>
      <c r="X32" s="145">
        <v>0</v>
      </c>
      <c r="Y32" s="160">
        <f>SUM(V32:X32)</f>
        <v>0</v>
      </c>
      <c r="Z32" s="145">
        <v>0</v>
      </c>
      <c r="AA32" s="195">
        <v>0</v>
      </c>
      <c r="AB32" s="224"/>
      <c r="AC32" s="196"/>
      <c r="AD32" s="145"/>
      <c r="AE32" s="145"/>
      <c r="AF32" s="145"/>
      <c r="AG32" s="145"/>
      <c r="AH32" s="145"/>
      <c r="AI32" s="145"/>
      <c r="AJ32" s="145"/>
      <c r="AK32" s="145"/>
      <c r="AL32" s="195"/>
      <c r="AM32" s="221"/>
      <c r="AN32" s="221"/>
    </row>
    <row r="33" spans="1:40" ht="26.25" thickBot="1">
      <c r="A33" s="13" t="s">
        <v>50</v>
      </c>
      <c r="B33" s="3" t="s">
        <v>13</v>
      </c>
      <c r="C33" s="191">
        <v>2</v>
      </c>
      <c r="D33" s="144">
        <v>0</v>
      </c>
      <c r="E33" s="144">
        <v>14</v>
      </c>
      <c r="F33" s="158">
        <f>SUM(C33:E33)</f>
        <v>16</v>
      </c>
      <c r="G33" s="144">
        <v>17</v>
      </c>
      <c r="H33" s="144">
        <v>1</v>
      </c>
      <c r="I33" s="144">
        <v>152909</v>
      </c>
      <c r="J33" s="144">
        <v>121613.58</v>
      </c>
      <c r="K33" s="144">
        <v>107024</v>
      </c>
      <c r="L33" s="144">
        <v>0</v>
      </c>
      <c r="M33" s="144">
        <v>45885</v>
      </c>
      <c r="N33" s="234">
        <f>SUM(K33:M33)</f>
        <v>152909</v>
      </c>
      <c r="O33" s="144">
        <v>119979.05506849315</v>
      </c>
      <c r="P33" s="144">
        <v>117668</v>
      </c>
      <c r="Q33" s="144">
        <v>15883.379047308903</v>
      </c>
      <c r="R33" s="144">
        <v>0</v>
      </c>
      <c r="S33" s="144">
        <v>0</v>
      </c>
      <c r="T33" s="144">
        <v>0</v>
      </c>
      <c r="U33" s="158">
        <f>SUM(R33:T33)</f>
        <v>0</v>
      </c>
      <c r="V33" s="144">
        <v>0</v>
      </c>
      <c r="W33" s="144">
        <v>0</v>
      </c>
      <c r="X33" s="144">
        <v>0</v>
      </c>
      <c r="Y33" s="158">
        <f>SUM(V33:X33)</f>
        <v>0</v>
      </c>
      <c r="Z33" s="144">
        <v>0</v>
      </c>
      <c r="AA33" s="192">
        <v>0</v>
      </c>
      <c r="AB33" s="224"/>
      <c r="AC33" s="193"/>
      <c r="AD33" s="144"/>
      <c r="AE33" s="144"/>
      <c r="AF33" s="144"/>
      <c r="AG33" s="144"/>
      <c r="AH33" s="144"/>
      <c r="AI33" s="144"/>
      <c r="AJ33" s="144"/>
      <c r="AK33" s="144"/>
      <c r="AL33" s="192"/>
      <c r="AM33" s="221"/>
      <c r="AN33" s="221"/>
    </row>
    <row r="34" spans="1:40" ht="39" thickBot="1">
      <c r="A34" s="13" t="s">
        <v>51</v>
      </c>
      <c r="B34" s="3" t="s">
        <v>14</v>
      </c>
      <c r="C34" s="197">
        <f>SUM(C35:C36)</f>
        <v>1</v>
      </c>
      <c r="D34" s="146">
        <f>SUM(D35:D36)</f>
        <v>0</v>
      </c>
      <c r="E34" s="146">
        <f>SUM(E35:E36)</f>
        <v>1</v>
      </c>
      <c r="F34" s="161">
        <f>SUM(F35:F36)</f>
        <v>2</v>
      </c>
      <c r="G34" s="146">
        <f>SUM(G35:G36)</f>
        <v>3</v>
      </c>
      <c r="H34" s="248"/>
      <c r="I34" s="146">
        <f aca="true" t="shared" si="9" ref="I34:AA34">SUM(I35:I36)</f>
        <v>9157</v>
      </c>
      <c r="J34" s="146">
        <f t="shared" si="9"/>
        <v>4578.45</v>
      </c>
      <c r="K34" s="146">
        <f t="shared" si="9"/>
        <v>3918</v>
      </c>
      <c r="L34" s="146">
        <f t="shared" si="9"/>
        <v>0</v>
      </c>
      <c r="M34" s="146">
        <f t="shared" si="9"/>
        <v>5239</v>
      </c>
      <c r="N34" s="153">
        <f t="shared" si="9"/>
        <v>9157</v>
      </c>
      <c r="O34" s="242">
        <f t="shared" si="9"/>
        <v>4578.45</v>
      </c>
      <c r="P34" s="146">
        <f t="shared" si="9"/>
        <v>4335</v>
      </c>
      <c r="Q34" s="146">
        <f t="shared" si="9"/>
        <v>2167.400371884123</v>
      </c>
      <c r="R34" s="146">
        <f t="shared" si="9"/>
        <v>0</v>
      </c>
      <c r="S34" s="146">
        <f t="shared" si="9"/>
        <v>0</v>
      </c>
      <c r="T34" s="146">
        <f t="shared" si="9"/>
        <v>0</v>
      </c>
      <c r="U34" s="161">
        <f t="shared" si="9"/>
        <v>0</v>
      </c>
      <c r="V34" s="146">
        <f>SUM(V35:V36)</f>
        <v>0</v>
      </c>
      <c r="W34" s="146">
        <f>SUM(W35:W36)</f>
        <v>0</v>
      </c>
      <c r="X34" s="146">
        <f>SUM(X35:X36)</f>
        <v>0</v>
      </c>
      <c r="Y34" s="161">
        <f>SUM(Y35:Y36)</f>
        <v>0</v>
      </c>
      <c r="Z34" s="146">
        <f t="shared" si="9"/>
        <v>0</v>
      </c>
      <c r="AA34" s="198">
        <f t="shared" si="9"/>
        <v>0</v>
      </c>
      <c r="AB34" s="224"/>
      <c r="AC34" s="199">
        <f aca="true" t="shared" si="10" ref="AC34:AL34">SUM(AC35:AC36)</f>
        <v>0</v>
      </c>
      <c r="AD34" s="146">
        <f t="shared" si="10"/>
        <v>0</v>
      </c>
      <c r="AE34" s="146">
        <f t="shared" si="10"/>
        <v>0</v>
      </c>
      <c r="AF34" s="146">
        <f t="shared" si="10"/>
        <v>0</v>
      </c>
      <c r="AG34" s="146">
        <f t="shared" si="10"/>
        <v>0</v>
      </c>
      <c r="AH34" s="146">
        <f t="shared" si="10"/>
        <v>0</v>
      </c>
      <c r="AI34" s="146">
        <f t="shared" si="10"/>
        <v>0</v>
      </c>
      <c r="AJ34" s="146">
        <f t="shared" si="10"/>
        <v>0</v>
      </c>
      <c r="AK34" s="146">
        <f t="shared" si="10"/>
        <v>0</v>
      </c>
      <c r="AL34" s="198">
        <f t="shared" si="10"/>
        <v>0</v>
      </c>
      <c r="AM34" s="221"/>
      <c r="AN34" s="221"/>
    </row>
    <row r="35" spans="1:40" ht="30">
      <c r="A35" s="18"/>
      <c r="B35" s="8" t="s">
        <v>52</v>
      </c>
      <c r="C35" s="185">
        <v>0</v>
      </c>
      <c r="D35" s="142">
        <v>0</v>
      </c>
      <c r="E35" s="142">
        <v>0</v>
      </c>
      <c r="F35" s="156">
        <f>SUM(C35:E35)</f>
        <v>0</v>
      </c>
      <c r="G35" s="142">
        <v>0</v>
      </c>
      <c r="H35" s="250"/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232">
        <f>SUM(K35:M35)</f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56">
        <f>SUM(R35:T35)</f>
        <v>0</v>
      </c>
      <c r="V35" s="142">
        <v>0</v>
      </c>
      <c r="W35" s="142">
        <v>0</v>
      </c>
      <c r="X35" s="142">
        <v>0</v>
      </c>
      <c r="Y35" s="156">
        <f>SUM(V35:X35)</f>
        <v>0</v>
      </c>
      <c r="Z35" s="142">
        <v>0</v>
      </c>
      <c r="AA35" s="186">
        <v>0</v>
      </c>
      <c r="AB35" s="224"/>
      <c r="AC35" s="187"/>
      <c r="AD35" s="142"/>
      <c r="AE35" s="142"/>
      <c r="AF35" s="142"/>
      <c r="AG35" s="142"/>
      <c r="AH35" s="142"/>
      <c r="AI35" s="142"/>
      <c r="AJ35" s="142"/>
      <c r="AK35" s="142"/>
      <c r="AL35" s="186"/>
      <c r="AM35" s="221"/>
      <c r="AN35" s="221"/>
    </row>
    <row r="36" spans="1:40" ht="45.75" thickBot="1">
      <c r="A36" s="16"/>
      <c r="B36" s="23" t="s">
        <v>53</v>
      </c>
      <c r="C36" s="194">
        <v>1</v>
      </c>
      <c r="D36" s="145">
        <v>0</v>
      </c>
      <c r="E36" s="145">
        <v>1</v>
      </c>
      <c r="F36" s="160">
        <f>SUM(C36:E36)</f>
        <v>2</v>
      </c>
      <c r="G36" s="145">
        <v>3</v>
      </c>
      <c r="H36" s="252"/>
      <c r="I36" s="145">
        <v>9157</v>
      </c>
      <c r="J36" s="145">
        <v>4578.45</v>
      </c>
      <c r="K36" s="145">
        <v>3918</v>
      </c>
      <c r="L36" s="145">
        <v>0</v>
      </c>
      <c r="M36" s="145">
        <v>5239</v>
      </c>
      <c r="N36" s="235">
        <f>SUM(K36:M36)</f>
        <v>9157</v>
      </c>
      <c r="O36" s="145">
        <v>4578.45</v>
      </c>
      <c r="P36" s="145">
        <v>4335</v>
      </c>
      <c r="Q36" s="145">
        <v>2167.400371884123</v>
      </c>
      <c r="R36" s="145">
        <v>0</v>
      </c>
      <c r="S36" s="145">
        <v>0</v>
      </c>
      <c r="T36" s="145">
        <v>0</v>
      </c>
      <c r="U36" s="160">
        <f>SUM(R36:T36)</f>
        <v>0</v>
      </c>
      <c r="V36" s="145">
        <v>0</v>
      </c>
      <c r="W36" s="145">
        <v>0</v>
      </c>
      <c r="X36" s="145">
        <v>0</v>
      </c>
      <c r="Y36" s="160">
        <f>SUM(V36:X36)</f>
        <v>0</v>
      </c>
      <c r="Z36" s="145">
        <v>0</v>
      </c>
      <c r="AA36" s="195">
        <v>0</v>
      </c>
      <c r="AB36" s="224"/>
      <c r="AC36" s="196"/>
      <c r="AD36" s="145"/>
      <c r="AE36" s="145"/>
      <c r="AF36" s="145"/>
      <c r="AG36" s="145"/>
      <c r="AH36" s="145"/>
      <c r="AI36" s="145"/>
      <c r="AJ36" s="145"/>
      <c r="AK36" s="145"/>
      <c r="AL36" s="195"/>
      <c r="AM36" s="221"/>
      <c r="AN36" s="221"/>
    </row>
    <row r="37" spans="1:40" ht="15.75" thickBot="1">
      <c r="A37" s="13" t="s">
        <v>54</v>
      </c>
      <c r="B37" s="3" t="s">
        <v>5</v>
      </c>
      <c r="C37" s="212">
        <v>109</v>
      </c>
      <c r="D37" s="151">
        <v>33</v>
      </c>
      <c r="E37" s="151">
        <v>0</v>
      </c>
      <c r="F37" s="166">
        <f>SUM(C37:E37)</f>
        <v>142</v>
      </c>
      <c r="G37" s="151">
        <v>56</v>
      </c>
      <c r="H37" s="249"/>
      <c r="I37" s="151">
        <v>70056</v>
      </c>
      <c r="J37" s="151">
        <v>59533.675</v>
      </c>
      <c r="K37" s="151">
        <v>14036</v>
      </c>
      <c r="L37" s="151">
        <v>6467</v>
      </c>
      <c r="M37" s="151">
        <v>0</v>
      </c>
      <c r="N37" s="240">
        <f>SUM(K37:M37)</f>
        <v>20503</v>
      </c>
      <c r="O37" s="151">
        <v>20863.35308219178</v>
      </c>
      <c r="P37" s="151">
        <v>227278</v>
      </c>
      <c r="Q37" s="151">
        <v>89032.63357944501</v>
      </c>
      <c r="R37" s="151">
        <v>0</v>
      </c>
      <c r="S37" s="151">
        <v>0</v>
      </c>
      <c r="T37" s="151">
        <v>0</v>
      </c>
      <c r="U37" s="166">
        <f>SUM(R37:T37)</f>
        <v>0</v>
      </c>
      <c r="V37" s="151">
        <v>0</v>
      </c>
      <c r="W37" s="151">
        <v>0</v>
      </c>
      <c r="X37" s="151">
        <v>0</v>
      </c>
      <c r="Y37" s="166">
        <f>SUM(V37:X37)</f>
        <v>0</v>
      </c>
      <c r="Z37" s="151">
        <v>473150</v>
      </c>
      <c r="AA37" s="213">
        <v>236941.05000000008</v>
      </c>
      <c r="AB37" s="224"/>
      <c r="AC37" s="214"/>
      <c r="AD37" s="151"/>
      <c r="AE37" s="151"/>
      <c r="AF37" s="151"/>
      <c r="AG37" s="151"/>
      <c r="AH37" s="151"/>
      <c r="AI37" s="151"/>
      <c r="AJ37" s="151"/>
      <c r="AK37" s="151"/>
      <c r="AL37" s="213"/>
      <c r="AM37" s="221"/>
      <c r="AN37" s="221"/>
    </row>
    <row r="38" spans="1:41" ht="26.25" thickBot="1">
      <c r="A38" s="13" t="s">
        <v>55</v>
      </c>
      <c r="B38" s="3" t="s">
        <v>56</v>
      </c>
      <c r="C38" s="191">
        <v>252</v>
      </c>
      <c r="D38" s="144">
        <v>32</v>
      </c>
      <c r="E38" s="144">
        <v>54</v>
      </c>
      <c r="F38" s="158">
        <f>SUM(C38:E38)</f>
        <v>338</v>
      </c>
      <c r="G38" s="144">
        <v>1149</v>
      </c>
      <c r="H38" s="251"/>
      <c r="I38" s="144">
        <v>8006979</v>
      </c>
      <c r="J38" s="144">
        <v>7269455.371541132</v>
      </c>
      <c r="K38" s="144">
        <v>4739026</v>
      </c>
      <c r="L38" s="144">
        <v>8132</v>
      </c>
      <c r="M38" s="144">
        <v>313422</v>
      </c>
      <c r="N38" s="234">
        <f>SUM(K38:M38)</f>
        <v>5060580</v>
      </c>
      <c r="O38" s="144">
        <v>4391914.04003184</v>
      </c>
      <c r="P38" s="144">
        <v>7199182</v>
      </c>
      <c r="Q38" s="144">
        <v>1865303.600140607</v>
      </c>
      <c r="R38" s="144">
        <v>177842</v>
      </c>
      <c r="S38" s="144">
        <v>0</v>
      </c>
      <c r="T38" s="144">
        <v>62624</v>
      </c>
      <c r="U38" s="158">
        <f>SUM(R38:T38)</f>
        <v>240466</v>
      </c>
      <c r="V38" s="144">
        <f>177842-199097.33</f>
        <v>-21255.329999999987</v>
      </c>
      <c r="W38" s="144">
        <v>0</v>
      </c>
      <c r="X38" s="144">
        <f>62624-9296.29</f>
        <v>53327.71</v>
      </c>
      <c r="Y38" s="158">
        <f>SUM(V38:X38)</f>
        <v>32072.380000000012</v>
      </c>
      <c r="Z38" s="144">
        <v>1256928</v>
      </c>
      <c r="AA38" s="192">
        <v>119475.73500000022</v>
      </c>
      <c r="AB38" s="224"/>
      <c r="AC38" s="193"/>
      <c r="AD38" s="144"/>
      <c r="AE38" s="144"/>
      <c r="AF38" s="144"/>
      <c r="AG38" s="144">
        <v>0</v>
      </c>
      <c r="AH38" s="144">
        <v>0</v>
      </c>
      <c r="AI38" s="144"/>
      <c r="AJ38" s="144"/>
      <c r="AK38" s="144"/>
      <c r="AL38" s="192"/>
      <c r="AM38" s="221"/>
      <c r="AN38" s="221"/>
      <c r="AO38" s="122"/>
    </row>
    <row r="39" spans="1:40" ht="15.75" thickBot="1">
      <c r="A39" s="13" t="s">
        <v>57</v>
      </c>
      <c r="B39" s="3" t="s">
        <v>6</v>
      </c>
      <c r="C39" s="191">
        <v>22</v>
      </c>
      <c r="D39" s="144">
        <v>1</v>
      </c>
      <c r="E39" s="144">
        <v>0</v>
      </c>
      <c r="F39" s="158">
        <f>SUM(C39:E39)</f>
        <v>23</v>
      </c>
      <c r="G39" s="144">
        <v>482</v>
      </c>
      <c r="H39" s="251"/>
      <c r="I39" s="144">
        <v>1235796</v>
      </c>
      <c r="J39" s="144">
        <v>1177714.5486066</v>
      </c>
      <c r="K39" s="144">
        <v>1235728</v>
      </c>
      <c r="L39" s="144">
        <v>-5512</v>
      </c>
      <c r="M39" s="144">
        <v>0</v>
      </c>
      <c r="N39" s="234">
        <f>SUM(K39:M39)</f>
        <v>1230216</v>
      </c>
      <c r="O39" s="144">
        <v>1172157.1638394766</v>
      </c>
      <c r="P39" s="144">
        <v>860274</v>
      </c>
      <c r="Q39" s="144">
        <v>94610.72064204095</v>
      </c>
      <c r="R39" s="144">
        <v>0</v>
      </c>
      <c r="S39" s="144">
        <v>0</v>
      </c>
      <c r="T39" s="144">
        <v>0</v>
      </c>
      <c r="U39" s="158">
        <f>SUM(R39:T39)</f>
        <v>0</v>
      </c>
      <c r="V39" s="144">
        <v>0</v>
      </c>
      <c r="W39" s="144">
        <v>0</v>
      </c>
      <c r="X39" s="144">
        <v>0</v>
      </c>
      <c r="Y39" s="158">
        <f>SUM(V39:X39)</f>
        <v>0</v>
      </c>
      <c r="Z39" s="144">
        <v>-14208</v>
      </c>
      <c r="AA39" s="192">
        <v>-14208</v>
      </c>
      <c r="AB39" s="224"/>
      <c r="AC39" s="193"/>
      <c r="AD39" s="144"/>
      <c r="AE39" s="144"/>
      <c r="AF39" s="144"/>
      <c r="AG39" s="144"/>
      <c r="AH39" s="144"/>
      <c r="AI39" s="144"/>
      <c r="AJ39" s="144"/>
      <c r="AK39" s="144"/>
      <c r="AL39" s="192"/>
      <c r="AM39" s="221"/>
      <c r="AN39" s="221"/>
    </row>
    <row r="40" spans="1:40" ht="15.75" thickBot="1">
      <c r="A40" s="13" t="s">
        <v>58</v>
      </c>
      <c r="B40" s="3" t="s">
        <v>7</v>
      </c>
      <c r="C40" s="197">
        <f>SUM(C41:C43)</f>
        <v>298</v>
      </c>
      <c r="D40" s="146">
        <f>SUM(D41:D43)</f>
        <v>0</v>
      </c>
      <c r="E40" s="146">
        <f>SUM(E41:E43)</f>
        <v>0</v>
      </c>
      <c r="F40" s="155">
        <f>SUM(F41:F43)</f>
        <v>298</v>
      </c>
      <c r="G40" s="146">
        <f>SUM(G41:G43)</f>
        <v>259</v>
      </c>
      <c r="H40" s="251"/>
      <c r="I40" s="137">
        <f aca="true" t="shared" si="11" ref="I40:AA40">SUM(I41:I43)</f>
        <v>1049812</v>
      </c>
      <c r="J40" s="137">
        <f t="shared" si="11"/>
        <v>787401.424</v>
      </c>
      <c r="K40" s="137">
        <f t="shared" si="11"/>
        <v>986114</v>
      </c>
      <c r="L40" s="137">
        <f t="shared" si="11"/>
        <v>0</v>
      </c>
      <c r="M40" s="137">
        <f t="shared" si="11"/>
        <v>0</v>
      </c>
      <c r="N40" s="227">
        <f t="shared" si="11"/>
        <v>986114</v>
      </c>
      <c r="O40" s="137">
        <f t="shared" si="11"/>
        <v>691644.6779726028</v>
      </c>
      <c r="P40" s="137">
        <f t="shared" si="11"/>
        <v>796316</v>
      </c>
      <c r="Q40" s="137">
        <f t="shared" si="11"/>
        <v>219803.03155931586</v>
      </c>
      <c r="R40" s="137">
        <f t="shared" si="11"/>
        <v>2775452</v>
      </c>
      <c r="S40" s="137">
        <f t="shared" si="11"/>
        <v>0</v>
      </c>
      <c r="T40" s="137">
        <f t="shared" si="11"/>
        <v>0</v>
      </c>
      <c r="U40" s="137">
        <f t="shared" si="11"/>
        <v>2775452</v>
      </c>
      <c r="V40" s="137">
        <f>SUM(V41:V43)</f>
        <v>320766.62509803986</v>
      </c>
      <c r="W40" s="137">
        <f>SUM(W41:W43)</f>
        <v>0</v>
      </c>
      <c r="X40" s="137">
        <f>SUM(X41:X43)</f>
        <v>0</v>
      </c>
      <c r="Y40" s="137">
        <f>SUM(Y41:Y43)</f>
        <v>320766.62509803986</v>
      </c>
      <c r="Z40" s="137">
        <f t="shared" si="11"/>
        <v>-208611.95</v>
      </c>
      <c r="AA40" s="170">
        <f t="shared" si="11"/>
        <v>19141.04509803845</v>
      </c>
      <c r="AB40" s="224"/>
      <c r="AC40" s="171">
        <f aca="true" t="shared" si="12" ref="AC40:AL40">SUM(AC41:AC43)</f>
        <v>0</v>
      </c>
      <c r="AD40" s="137">
        <f t="shared" si="12"/>
        <v>0</v>
      </c>
      <c r="AE40" s="137">
        <f t="shared" si="12"/>
        <v>0</v>
      </c>
      <c r="AF40" s="137">
        <f t="shared" si="12"/>
        <v>0</v>
      </c>
      <c r="AG40" s="137">
        <f t="shared" si="12"/>
        <v>0</v>
      </c>
      <c r="AH40" s="137">
        <f t="shared" si="12"/>
        <v>0</v>
      </c>
      <c r="AI40" s="137">
        <f t="shared" si="12"/>
        <v>0</v>
      </c>
      <c r="AJ40" s="137">
        <f t="shared" si="12"/>
        <v>0</v>
      </c>
      <c r="AK40" s="137">
        <f t="shared" si="12"/>
        <v>0</v>
      </c>
      <c r="AL40" s="170">
        <f t="shared" si="12"/>
        <v>0</v>
      </c>
      <c r="AM40" s="221"/>
      <c r="AN40" s="221"/>
    </row>
    <row r="41" spans="1:40" ht="30">
      <c r="A41" s="14"/>
      <c r="B41" s="9" t="s">
        <v>59</v>
      </c>
      <c r="C41" s="215">
        <v>25</v>
      </c>
      <c r="D41" s="152">
        <v>0</v>
      </c>
      <c r="E41" s="152">
        <v>0</v>
      </c>
      <c r="F41" s="167">
        <f>SUM(C41:E41)</f>
        <v>25</v>
      </c>
      <c r="G41" s="152">
        <v>23</v>
      </c>
      <c r="H41" s="250"/>
      <c r="I41" s="152">
        <v>68717</v>
      </c>
      <c r="J41" s="152">
        <v>72696.08831034481</v>
      </c>
      <c r="K41" s="152">
        <v>66087</v>
      </c>
      <c r="L41" s="152">
        <v>0</v>
      </c>
      <c r="M41" s="152">
        <v>0</v>
      </c>
      <c r="N41" s="241">
        <f>SUM(K41:M41)</f>
        <v>66087</v>
      </c>
      <c r="O41" s="152">
        <v>60619.61896787907</v>
      </c>
      <c r="P41" s="152">
        <v>89919</v>
      </c>
      <c r="Q41" s="152">
        <v>14999.781974730286</v>
      </c>
      <c r="R41" s="152">
        <v>0</v>
      </c>
      <c r="S41" s="152">
        <v>0</v>
      </c>
      <c r="T41" s="152">
        <v>0</v>
      </c>
      <c r="U41" s="167">
        <f>SUM(R41:T41)</f>
        <v>0</v>
      </c>
      <c r="V41" s="152">
        <v>0</v>
      </c>
      <c r="W41" s="152">
        <v>0</v>
      </c>
      <c r="X41" s="152">
        <v>0</v>
      </c>
      <c r="Y41" s="167">
        <f>SUM(V41:X41)</f>
        <v>0</v>
      </c>
      <c r="Z41" s="152">
        <v>0</v>
      </c>
      <c r="AA41" s="216">
        <v>0</v>
      </c>
      <c r="AB41" s="224"/>
      <c r="AC41" s="217"/>
      <c r="AD41" s="152"/>
      <c r="AE41" s="152"/>
      <c r="AF41" s="152"/>
      <c r="AG41" s="152"/>
      <c r="AH41" s="152"/>
      <c r="AI41" s="152"/>
      <c r="AJ41" s="152"/>
      <c r="AK41" s="152"/>
      <c r="AL41" s="216"/>
      <c r="AM41" s="221"/>
      <c r="AN41" s="221"/>
    </row>
    <row r="42" spans="1:41" ht="30">
      <c r="A42" s="15"/>
      <c r="B42" s="7" t="s">
        <v>60</v>
      </c>
      <c r="C42" s="200">
        <v>268</v>
      </c>
      <c r="D42" s="147">
        <v>0</v>
      </c>
      <c r="E42" s="147">
        <v>0</v>
      </c>
      <c r="F42" s="162">
        <f>SUM(C42:E42)</f>
        <v>268</v>
      </c>
      <c r="G42" s="147">
        <v>230</v>
      </c>
      <c r="H42" s="247"/>
      <c r="I42" s="147">
        <v>944145</v>
      </c>
      <c r="J42" s="147">
        <v>673684.3272787356</v>
      </c>
      <c r="K42" s="147">
        <v>883077</v>
      </c>
      <c r="L42" s="147">
        <v>0</v>
      </c>
      <c r="M42" s="147">
        <v>0</v>
      </c>
      <c r="N42" s="236">
        <f>SUM(K42:M42)</f>
        <v>883077</v>
      </c>
      <c r="O42" s="147">
        <v>596803.8436896945</v>
      </c>
      <c r="P42" s="147">
        <v>688077</v>
      </c>
      <c r="Q42" s="147">
        <v>210954.78670854756</v>
      </c>
      <c r="R42" s="147">
        <v>2775452</v>
      </c>
      <c r="S42" s="147">
        <v>0</v>
      </c>
      <c r="T42" s="147">
        <v>0</v>
      </c>
      <c r="U42" s="162">
        <f>SUM(R42:T42)</f>
        <v>2775452</v>
      </c>
      <c r="V42" s="147">
        <f>2775452-2454685.37490196</f>
        <v>320766.62509803986</v>
      </c>
      <c r="W42" s="147">
        <v>0</v>
      </c>
      <c r="X42" s="147">
        <v>0</v>
      </c>
      <c r="Y42" s="162">
        <f>SUM(V42:X42)</f>
        <v>320766.62509803986</v>
      </c>
      <c r="Z42" s="147">
        <v>-208611.95</v>
      </c>
      <c r="AA42" s="201">
        <v>19141.04509803845</v>
      </c>
      <c r="AB42" s="224"/>
      <c r="AC42" s="202"/>
      <c r="AD42" s="147"/>
      <c r="AE42" s="147"/>
      <c r="AF42" s="147"/>
      <c r="AG42" s="147"/>
      <c r="AH42" s="147"/>
      <c r="AI42" s="147"/>
      <c r="AJ42" s="147"/>
      <c r="AK42" s="147"/>
      <c r="AL42" s="201"/>
      <c r="AM42" s="221"/>
      <c r="AN42" s="221"/>
      <c r="AO42" s="122"/>
    </row>
    <row r="43" spans="1:40" ht="15.75" thickBot="1">
      <c r="A43" s="16"/>
      <c r="B43" s="25" t="s">
        <v>61</v>
      </c>
      <c r="C43" s="203">
        <v>5</v>
      </c>
      <c r="D43" s="148">
        <v>0</v>
      </c>
      <c r="E43" s="148">
        <v>0</v>
      </c>
      <c r="F43" s="163">
        <f>SUM(C43:E43)</f>
        <v>5</v>
      </c>
      <c r="G43" s="148">
        <v>6</v>
      </c>
      <c r="H43" s="248"/>
      <c r="I43" s="148">
        <v>36950</v>
      </c>
      <c r="J43" s="148">
        <v>41021.00841091953</v>
      </c>
      <c r="K43" s="148">
        <v>36950</v>
      </c>
      <c r="L43" s="148">
        <v>0</v>
      </c>
      <c r="M43" s="148">
        <v>0</v>
      </c>
      <c r="N43" s="237">
        <f>SUM(K43:M43)</f>
        <v>36950</v>
      </c>
      <c r="O43" s="148">
        <v>34221.21531502913</v>
      </c>
      <c r="P43" s="148">
        <v>18320</v>
      </c>
      <c r="Q43" s="148">
        <v>-6151.537123962</v>
      </c>
      <c r="R43" s="148">
        <v>0</v>
      </c>
      <c r="S43" s="148">
        <v>0</v>
      </c>
      <c r="T43" s="148">
        <v>0</v>
      </c>
      <c r="U43" s="163">
        <f>SUM(R43:T43)</f>
        <v>0</v>
      </c>
      <c r="V43" s="148">
        <v>0</v>
      </c>
      <c r="W43" s="148">
        <v>0</v>
      </c>
      <c r="X43" s="148">
        <v>0</v>
      </c>
      <c r="Y43" s="163">
        <f>SUM(V43:X43)</f>
        <v>0</v>
      </c>
      <c r="Z43" s="148">
        <v>0</v>
      </c>
      <c r="AA43" s="204">
        <v>0</v>
      </c>
      <c r="AB43" s="224"/>
      <c r="AC43" s="205"/>
      <c r="AD43" s="148"/>
      <c r="AE43" s="148"/>
      <c r="AF43" s="148"/>
      <c r="AG43" s="148"/>
      <c r="AH43" s="148"/>
      <c r="AI43" s="148"/>
      <c r="AJ43" s="148"/>
      <c r="AK43" s="148"/>
      <c r="AL43" s="204"/>
      <c r="AM43" s="221"/>
      <c r="AN43" s="221"/>
    </row>
    <row r="44" spans="1:40" ht="15.75" thickBot="1">
      <c r="A44" s="13" t="s">
        <v>62</v>
      </c>
      <c r="B44" s="3" t="s">
        <v>8</v>
      </c>
      <c r="C44" s="191">
        <v>0</v>
      </c>
      <c r="D44" s="144">
        <v>0</v>
      </c>
      <c r="E44" s="144">
        <v>0</v>
      </c>
      <c r="F44" s="158">
        <f>SUM(C44:E44)</f>
        <v>0</v>
      </c>
      <c r="G44" s="144">
        <v>0</v>
      </c>
      <c r="H44" s="251"/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234">
        <f>SUM(K44:M44)</f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58">
        <f>SUM(R44:T44)</f>
        <v>0</v>
      </c>
      <c r="V44" s="144">
        <v>0</v>
      </c>
      <c r="W44" s="144">
        <v>0</v>
      </c>
      <c r="X44" s="144">
        <v>0</v>
      </c>
      <c r="Y44" s="158">
        <f>SUM(V44:X44)</f>
        <v>0</v>
      </c>
      <c r="Z44" s="144">
        <v>0</v>
      </c>
      <c r="AA44" s="192">
        <v>0</v>
      </c>
      <c r="AB44" s="224"/>
      <c r="AC44" s="193"/>
      <c r="AD44" s="144"/>
      <c r="AE44" s="144"/>
      <c r="AF44" s="144"/>
      <c r="AG44" s="144"/>
      <c r="AH44" s="144"/>
      <c r="AI44" s="144"/>
      <c r="AJ44" s="144"/>
      <c r="AK44" s="144"/>
      <c r="AL44" s="192"/>
      <c r="AM44" s="221"/>
      <c r="AN44" s="221"/>
    </row>
    <row r="45" spans="1:40" ht="39" thickBot="1">
      <c r="A45" s="13" t="s">
        <v>63</v>
      </c>
      <c r="B45" s="3" t="s">
        <v>64</v>
      </c>
      <c r="C45" s="197">
        <f>SUM(C46:C48)</f>
        <v>117</v>
      </c>
      <c r="D45" s="146">
        <f>SUM(D46:D48)</f>
        <v>33</v>
      </c>
      <c r="E45" s="146">
        <f>SUM(E46:E48)</f>
        <v>6</v>
      </c>
      <c r="F45" s="161">
        <f>SUM(F46:F48)</f>
        <v>156</v>
      </c>
      <c r="G45" s="146">
        <f>SUM(G46:G48)</f>
        <v>364</v>
      </c>
      <c r="H45" s="251"/>
      <c r="I45" s="146">
        <f aca="true" t="shared" si="13" ref="I45:AA45">SUM(I46:I48)</f>
        <v>1589955</v>
      </c>
      <c r="J45" s="146">
        <f t="shared" si="13"/>
        <v>1331313.959143268</v>
      </c>
      <c r="K45" s="146">
        <f t="shared" si="13"/>
        <v>1231378</v>
      </c>
      <c r="L45" s="146">
        <f t="shared" si="13"/>
        <v>4726</v>
      </c>
      <c r="M45" s="146">
        <f t="shared" si="13"/>
        <v>82915</v>
      </c>
      <c r="N45" s="153">
        <f t="shared" si="13"/>
        <v>1319019</v>
      </c>
      <c r="O45" s="146">
        <f t="shared" si="13"/>
        <v>1061636.9398203401</v>
      </c>
      <c r="P45" s="146">
        <f t="shared" si="13"/>
        <v>1434004</v>
      </c>
      <c r="Q45" s="146">
        <f t="shared" si="13"/>
        <v>347405.91948117793</v>
      </c>
      <c r="R45" s="146">
        <f t="shared" si="13"/>
        <v>0</v>
      </c>
      <c r="S45" s="146">
        <f t="shared" si="13"/>
        <v>0</v>
      </c>
      <c r="T45" s="146">
        <f t="shared" si="13"/>
        <v>0</v>
      </c>
      <c r="U45" s="161">
        <f t="shared" si="13"/>
        <v>0</v>
      </c>
      <c r="V45" s="146">
        <f>SUM(V46:V48)</f>
        <v>0</v>
      </c>
      <c r="W45" s="146">
        <f>SUM(W46:W48)</f>
        <v>0</v>
      </c>
      <c r="X45" s="146">
        <f>SUM(X46:X48)</f>
        <v>0</v>
      </c>
      <c r="Y45" s="161">
        <f>SUM(Y46:Y48)</f>
        <v>0</v>
      </c>
      <c r="Z45" s="146">
        <f t="shared" si="13"/>
        <v>13842</v>
      </c>
      <c r="AA45" s="198">
        <f t="shared" si="13"/>
        <v>-1252.9975000000013</v>
      </c>
      <c r="AB45" s="224"/>
      <c r="AC45" s="199">
        <f aca="true" t="shared" si="14" ref="AC45:AL45">SUM(AC46:AC48)</f>
        <v>0</v>
      </c>
      <c r="AD45" s="146">
        <f t="shared" si="14"/>
        <v>0</v>
      </c>
      <c r="AE45" s="146">
        <f t="shared" si="14"/>
        <v>0</v>
      </c>
      <c r="AF45" s="146">
        <f t="shared" si="14"/>
        <v>0</v>
      </c>
      <c r="AG45" s="146">
        <f t="shared" si="14"/>
        <v>0</v>
      </c>
      <c r="AH45" s="146">
        <f t="shared" si="14"/>
        <v>0</v>
      </c>
      <c r="AI45" s="146">
        <f t="shared" si="14"/>
        <v>0</v>
      </c>
      <c r="AJ45" s="146">
        <f t="shared" si="14"/>
        <v>0</v>
      </c>
      <c r="AK45" s="146">
        <f t="shared" si="14"/>
        <v>0</v>
      </c>
      <c r="AL45" s="198">
        <f t="shared" si="14"/>
        <v>0</v>
      </c>
      <c r="AM45" s="221"/>
      <c r="AN45" s="221"/>
    </row>
    <row r="46" spans="1:40" ht="15">
      <c r="A46" s="14"/>
      <c r="B46" s="10" t="s">
        <v>65</v>
      </c>
      <c r="C46" s="209">
        <v>34</v>
      </c>
      <c r="D46" s="150">
        <v>9</v>
      </c>
      <c r="E46" s="150">
        <v>0</v>
      </c>
      <c r="F46" s="165">
        <f>SUM(C46:E46)</f>
        <v>43</v>
      </c>
      <c r="G46" s="150">
        <v>135</v>
      </c>
      <c r="H46" s="250"/>
      <c r="I46" s="150">
        <v>258738</v>
      </c>
      <c r="J46" s="150">
        <v>182350.28284</v>
      </c>
      <c r="K46" s="150">
        <v>243806</v>
      </c>
      <c r="L46" s="150">
        <v>1317</v>
      </c>
      <c r="M46" s="150">
        <v>0</v>
      </c>
      <c r="N46" s="239">
        <f>SUM(K46:M46)</f>
        <v>245123</v>
      </c>
      <c r="O46" s="150">
        <v>171758.5617578082</v>
      </c>
      <c r="P46" s="150">
        <v>163455</v>
      </c>
      <c r="Q46" s="150">
        <v>79382.14233989603</v>
      </c>
      <c r="R46" s="150">
        <v>0</v>
      </c>
      <c r="S46" s="150">
        <v>0</v>
      </c>
      <c r="T46" s="150">
        <v>0</v>
      </c>
      <c r="U46" s="165">
        <f>SUM(R46:T46)</f>
        <v>0</v>
      </c>
      <c r="V46" s="150">
        <v>0</v>
      </c>
      <c r="W46" s="150">
        <v>0</v>
      </c>
      <c r="X46" s="150">
        <v>0</v>
      </c>
      <c r="Y46" s="165">
        <f>SUM(V46:X46)</f>
        <v>0</v>
      </c>
      <c r="Z46" s="150">
        <v>30000</v>
      </c>
      <c r="AA46" s="210">
        <v>15000</v>
      </c>
      <c r="AB46" s="224"/>
      <c r="AC46" s="211"/>
      <c r="AD46" s="150"/>
      <c r="AE46" s="150"/>
      <c r="AF46" s="150"/>
      <c r="AG46" s="150"/>
      <c r="AH46" s="150"/>
      <c r="AI46" s="150"/>
      <c r="AJ46" s="150"/>
      <c r="AK46" s="150"/>
      <c r="AL46" s="210"/>
      <c r="AM46" s="221"/>
      <c r="AN46" s="221"/>
    </row>
    <row r="47" spans="1:40" ht="15">
      <c r="A47" s="15"/>
      <c r="B47" s="26" t="s">
        <v>66</v>
      </c>
      <c r="C47" s="175">
        <v>7</v>
      </c>
      <c r="D47" s="139">
        <v>0</v>
      </c>
      <c r="E47" s="139">
        <v>1</v>
      </c>
      <c r="F47" s="168">
        <f>SUM(C47:E47)</f>
        <v>8</v>
      </c>
      <c r="G47" s="139">
        <v>18</v>
      </c>
      <c r="H47" s="247"/>
      <c r="I47" s="139">
        <v>31883</v>
      </c>
      <c r="J47" s="139">
        <v>19832.194999999996</v>
      </c>
      <c r="K47" s="139">
        <v>29263</v>
      </c>
      <c r="L47" s="139">
        <v>0</v>
      </c>
      <c r="M47" s="139">
        <v>2620</v>
      </c>
      <c r="N47" s="229">
        <f>SUM(K47:M47)</f>
        <v>31883</v>
      </c>
      <c r="O47" s="139">
        <v>17870.765082191778</v>
      </c>
      <c r="P47" s="139">
        <v>47583</v>
      </c>
      <c r="Q47" s="139">
        <v>21856.171831334068</v>
      </c>
      <c r="R47" s="139">
        <v>0</v>
      </c>
      <c r="S47" s="139">
        <v>0</v>
      </c>
      <c r="T47" s="139">
        <v>0</v>
      </c>
      <c r="U47" s="168">
        <f>SUM(R47:T47)</f>
        <v>0</v>
      </c>
      <c r="V47" s="139">
        <v>0</v>
      </c>
      <c r="W47" s="139">
        <v>0</v>
      </c>
      <c r="X47" s="139">
        <v>0</v>
      </c>
      <c r="Y47" s="168">
        <f>SUM(V47:X47)</f>
        <v>0</v>
      </c>
      <c r="Z47" s="139">
        <v>-2000</v>
      </c>
      <c r="AA47" s="176">
        <v>-1000</v>
      </c>
      <c r="AB47" s="224"/>
      <c r="AC47" s="177"/>
      <c r="AD47" s="139"/>
      <c r="AE47" s="139"/>
      <c r="AF47" s="139"/>
      <c r="AG47" s="139"/>
      <c r="AH47" s="139"/>
      <c r="AI47" s="139"/>
      <c r="AJ47" s="139"/>
      <c r="AK47" s="139"/>
      <c r="AL47" s="176"/>
      <c r="AM47" s="221"/>
      <c r="AN47" s="221"/>
    </row>
    <row r="48" spans="1:41" ht="15.75" thickBot="1">
      <c r="A48" s="16"/>
      <c r="B48" s="11" t="s">
        <v>67</v>
      </c>
      <c r="C48" s="203">
        <v>76</v>
      </c>
      <c r="D48" s="148">
        <v>24</v>
      </c>
      <c r="E48" s="148">
        <v>5</v>
      </c>
      <c r="F48" s="163">
        <f>SUM(C48:E48)</f>
        <v>105</v>
      </c>
      <c r="G48" s="148">
        <v>211</v>
      </c>
      <c r="H48" s="247"/>
      <c r="I48" s="148">
        <v>1299334</v>
      </c>
      <c r="J48" s="148">
        <v>1129131.4813032679</v>
      </c>
      <c r="K48" s="148">
        <v>958309</v>
      </c>
      <c r="L48" s="148">
        <v>3409</v>
      </c>
      <c r="M48" s="148">
        <v>80295</v>
      </c>
      <c r="N48" s="237">
        <f>SUM(K48:M48)</f>
        <v>1042013</v>
      </c>
      <c r="O48" s="148">
        <v>872007.6129803401</v>
      </c>
      <c r="P48" s="148">
        <v>1222966</v>
      </c>
      <c r="Q48" s="148">
        <v>246167.60530994786</v>
      </c>
      <c r="R48" s="148">
        <v>0</v>
      </c>
      <c r="S48" s="148">
        <v>0</v>
      </c>
      <c r="T48" s="148">
        <v>0</v>
      </c>
      <c r="U48" s="163">
        <f>SUM(R48:T48)</f>
        <v>0</v>
      </c>
      <c r="V48" s="148">
        <v>0</v>
      </c>
      <c r="W48" s="148">
        <v>0</v>
      </c>
      <c r="X48" s="148">
        <v>0</v>
      </c>
      <c r="Y48" s="163">
        <f>SUM(V48:X48)</f>
        <v>0</v>
      </c>
      <c r="Z48" s="148">
        <v>-14158</v>
      </c>
      <c r="AA48" s="204">
        <v>-15252.997500000001</v>
      </c>
      <c r="AB48" s="224"/>
      <c r="AC48" s="205"/>
      <c r="AD48" s="148"/>
      <c r="AE48" s="148"/>
      <c r="AF48" s="148"/>
      <c r="AG48" s="148"/>
      <c r="AH48" s="148"/>
      <c r="AI48" s="148"/>
      <c r="AJ48" s="148"/>
      <c r="AK48" s="148"/>
      <c r="AL48" s="204"/>
      <c r="AM48" s="221"/>
      <c r="AN48" s="221"/>
      <c r="AO48" s="122"/>
    </row>
    <row r="49" spans="1:40" ht="15.75" thickBot="1">
      <c r="A49" s="13" t="s">
        <v>68</v>
      </c>
      <c r="B49" s="3" t="s">
        <v>9</v>
      </c>
      <c r="C49" s="212">
        <v>0</v>
      </c>
      <c r="D49" s="151">
        <v>0</v>
      </c>
      <c r="E49" s="151">
        <v>0</v>
      </c>
      <c r="F49" s="166">
        <f>SUM(C49:E49)</f>
        <v>0</v>
      </c>
      <c r="G49" s="151">
        <v>0</v>
      </c>
      <c r="H49" s="247"/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240">
        <f>SUM(K49:M49)</f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66">
        <f>SUM(R49:T49)</f>
        <v>0</v>
      </c>
      <c r="V49" s="151">
        <v>0</v>
      </c>
      <c r="W49" s="151">
        <v>0</v>
      </c>
      <c r="X49" s="151">
        <v>0</v>
      </c>
      <c r="Y49" s="166">
        <f>SUM(V49:X49)</f>
        <v>0</v>
      </c>
      <c r="Z49" s="151">
        <v>0</v>
      </c>
      <c r="AA49" s="213">
        <v>0</v>
      </c>
      <c r="AB49" s="224"/>
      <c r="AC49" s="214"/>
      <c r="AD49" s="151"/>
      <c r="AE49" s="151"/>
      <c r="AF49" s="151"/>
      <c r="AG49" s="151"/>
      <c r="AH49" s="151"/>
      <c r="AI49" s="151"/>
      <c r="AJ49" s="151"/>
      <c r="AK49" s="151"/>
      <c r="AL49" s="213"/>
      <c r="AM49" s="221"/>
      <c r="AN49" s="221"/>
    </row>
    <row r="50" spans="1:40" ht="15.75" thickBot="1">
      <c r="A50" s="280" t="s">
        <v>69</v>
      </c>
      <c r="B50" s="281"/>
      <c r="C50" s="218">
        <f>C11+C16+C17+C20+C21+C24+C28+C29+C30+C33+C34+C37+C38+C39+C40+C44+C45+C49</f>
        <v>64286</v>
      </c>
      <c r="D50" s="153">
        <f aca="true" t="shared" si="15" ref="D50:AL50">D11+D16+D17+D20+D21+D24+D28+D29+D30+D33+D34+D37+D38+D39+D40+D44+D45+D49</f>
        <v>482067</v>
      </c>
      <c r="E50" s="153">
        <f t="shared" si="15"/>
        <v>17044</v>
      </c>
      <c r="F50" s="153">
        <f t="shared" si="15"/>
        <v>563397</v>
      </c>
      <c r="G50" s="153">
        <f t="shared" si="15"/>
        <v>177005</v>
      </c>
      <c r="H50" s="153">
        <f t="shared" si="15"/>
        <v>477145</v>
      </c>
      <c r="I50" s="153">
        <f t="shared" si="15"/>
        <v>36280433.833333336</v>
      </c>
      <c r="J50" s="153">
        <f t="shared" si="15"/>
        <v>19511502.618640453</v>
      </c>
      <c r="K50" s="153">
        <f t="shared" si="15"/>
        <v>21812901.611111112</v>
      </c>
      <c r="L50" s="153">
        <f t="shared" si="15"/>
        <v>3002659.222222223</v>
      </c>
      <c r="M50" s="153">
        <f t="shared" si="15"/>
        <v>7757245</v>
      </c>
      <c r="N50" s="153">
        <f t="shared" si="15"/>
        <v>32572805.833333336</v>
      </c>
      <c r="O50" s="153">
        <f t="shared" si="15"/>
        <v>16014711.274240624</v>
      </c>
      <c r="P50" s="153">
        <f t="shared" si="15"/>
        <v>24613863.789174158</v>
      </c>
      <c r="Q50" s="153">
        <f t="shared" si="15"/>
        <v>12438169.487004118</v>
      </c>
      <c r="R50" s="153">
        <f t="shared" si="15"/>
        <v>5936195.366666667</v>
      </c>
      <c r="S50" s="153">
        <f t="shared" si="15"/>
        <v>712106.9513071897</v>
      </c>
      <c r="T50" s="153">
        <f t="shared" si="15"/>
        <v>2629513</v>
      </c>
      <c r="U50" s="153">
        <f t="shared" si="15"/>
        <v>9277815.317973856</v>
      </c>
      <c r="V50" s="153">
        <f>V11+V16+V17+V20+V21+V24+V28+V29+V30+V33+V34+V37+V38+V39+V40+V44+V45+V49</f>
        <v>3274706.0917647067</v>
      </c>
      <c r="W50" s="153">
        <f>W11+W16+W17+W20+W21+W24+W28+W29+W30+W33+W34+W37+W38+W39+W40+W44+W45+W49</f>
        <v>712106.9513071897</v>
      </c>
      <c r="X50" s="153">
        <f>X11+X16+X17+X20+X21+X24+X28+X29+X30+X33+X34+X37+X38+X39+X40+X44+X45+X49</f>
        <v>2620216.71</v>
      </c>
      <c r="Y50" s="153">
        <f>Y11+Y16+Y17+Y20+Y21+Y24+Y28+Y29+Y30+Y33+Y34+Y37+Y38+Y39+Y40+Y44+Y45+Y49</f>
        <v>6607029.753071895</v>
      </c>
      <c r="Z50" s="153">
        <f t="shared" si="15"/>
        <v>6766794.0539869275</v>
      </c>
      <c r="AA50" s="219">
        <f t="shared" si="15"/>
        <v>5553573.751584967</v>
      </c>
      <c r="AB50" s="224"/>
      <c r="AC50" s="220">
        <f t="shared" si="15"/>
        <v>0</v>
      </c>
      <c r="AD50" s="153">
        <f t="shared" si="15"/>
        <v>0</v>
      </c>
      <c r="AE50" s="153">
        <f t="shared" si="15"/>
        <v>0</v>
      </c>
      <c r="AF50" s="153">
        <f t="shared" si="15"/>
        <v>0</v>
      </c>
      <c r="AG50" s="153">
        <f t="shared" si="15"/>
        <v>0</v>
      </c>
      <c r="AH50" s="153">
        <f t="shared" si="15"/>
        <v>0</v>
      </c>
      <c r="AI50" s="153">
        <f t="shared" si="15"/>
        <v>0</v>
      </c>
      <c r="AJ50" s="153">
        <f t="shared" si="15"/>
        <v>0</v>
      </c>
      <c r="AK50" s="153">
        <f t="shared" si="15"/>
        <v>0</v>
      </c>
      <c r="AL50" s="219">
        <f t="shared" si="15"/>
        <v>0</v>
      </c>
      <c r="AM50" s="221"/>
      <c r="AN50" s="221"/>
    </row>
    <row r="51" ht="15">
      <c r="Y51" s="122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225"/>
      <c r="O52" s="122"/>
      <c r="P52" s="122"/>
      <c r="Q52" s="122"/>
      <c r="R52" s="122"/>
      <c r="S52" s="122"/>
      <c r="T52" s="122"/>
      <c r="U52" s="122"/>
      <c r="W52" s="225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H53" s="122"/>
      <c r="I53" s="122"/>
      <c r="J53" s="122"/>
      <c r="N53" s="122"/>
      <c r="O53" s="225"/>
      <c r="P53" s="122"/>
      <c r="Q53" s="243"/>
      <c r="R53" s="124"/>
      <c r="S53" s="124"/>
      <c r="T53" s="124"/>
      <c r="U53" s="124"/>
      <c r="V53" s="124"/>
      <c r="W53" s="124"/>
      <c r="X53" s="124"/>
      <c r="Y53" s="124"/>
      <c r="Z53" s="243"/>
      <c r="AA53" s="122"/>
      <c r="AC53" s="122"/>
      <c r="AD53" s="122"/>
      <c r="AE53" s="225"/>
      <c r="AG53" s="122"/>
      <c r="AH53" s="122"/>
    </row>
    <row r="54" spans="3:31" ht="15">
      <c r="C54" s="122"/>
      <c r="D54" s="122"/>
      <c r="E54" s="122"/>
      <c r="F54" s="122"/>
      <c r="G54" s="122"/>
      <c r="H54" s="122"/>
      <c r="N54" s="122"/>
      <c r="O54" s="225"/>
      <c r="P54" s="122"/>
      <c r="Q54" s="225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C54" s="122"/>
      <c r="AD54" s="122"/>
      <c r="AE54" s="122"/>
    </row>
    <row r="55" spans="14:27" ht="15">
      <c r="N55" s="122"/>
      <c r="O55" s="122"/>
      <c r="P55" s="122"/>
      <c r="Q55" s="243"/>
      <c r="R55" s="122"/>
      <c r="T55" s="122"/>
      <c r="U55" s="122"/>
      <c r="V55" s="122"/>
      <c r="W55" s="226"/>
      <c r="X55" s="122"/>
      <c r="Y55" s="122"/>
      <c r="Z55" s="122"/>
      <c r="AA55" s="225"/>
    </row>
    <row r="56" spans="10:26" ht="15">
      <c r="J56" s="122"/>
      <c r="O56" s="122"/>
      <c r="P56" s="225"/>
      <c r="Q56" s="225"/>
      <c r="R56" s="122"/>
      <c r="T56" s="122"/>
      <c r="U56" s="122"/>
      <c r="V56" s="122"/>
      <c r="W56" s="122"/>
      <c r="X56" s="122"/>
      <c r="Y56" s="122"/>
      <c r="Z56" s="122"/>
    </row>
    <row r="57" spans="15:25" ht="15">
      <c r="O57" s="122"/>
      <c r="R57" s="122"/>
      <c r="S57" s="122"/>
      <c r="T57" s="122"/>
      <c r="U57" s="122"/>
      <c r="V57" s="122"/>
      <c r="W57" s="122"/>
      <c r="Y57" s="225"/>
    </row>
    <row r="58" spans="15:25" ht="15">
      <c r="O58" s="122"/>
      <c r="R58" s="122"/>
      <c r="S58" s="122"/>
      <c r="T58" s="122"/>
      <c r="U58" s="122"/>
      <c r="W58" s="122"/>
      <c r="Y58" s="122"/>
    </row>
    <row r="59" spans="20:24" ht="15">
      <c r="T59" s="122"/>
      <c r="U59" s="122"/>
      <c r="W59" s="122"/>
      <c r="X59" s="122"/>
    </row>
    <row r="60" ht="15">
      <c r="U60" s="243"/>
    </row>
  </sheetData>
  <sheetProtection/>
  <mergeCells count="39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  <mergeCell ref="A4:D4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2023-08-01T13:08:43Z</dcterms:modified>
  <cp:category/>
  <cp:version/>
  <cp:contentType/>
  <cp:contentStatus/>
</cp:coreProperties>
</file>