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<sst xmlns="http://schemas.openxmlformats.org/spreadsheetml/2006/main" count="332" uniqueCount="248">
  <si>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</si>
  <si>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</si>
  <si>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</si>
  <si>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</si>
  <si>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</si>
  <si>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</si>
  <si>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</si>
  <si>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</si>
  <si>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</si>
  <si>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</si>
  <si>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</si>
  <si>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</si>
  <si>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</si>
  <si>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</si>
  <si>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</si>
  <si>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</si>
  <si>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</si>
  <si>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</si>
  <si>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</si>
  <si>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</si>
  <si>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</si>
  <si>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</si>
  <si>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</si>
  <si>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</si>
  <si>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</si>
  <si>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</si>
  <si>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</si>
  <si>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</si>
  <si>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</si>
  <si>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</si>
  <si>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</si>
  <si>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</si>
  <si>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</si>
  <si>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</si>
  <si>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</si>
  <si>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</si>
  <si>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</si>
  <si>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</si>
  <si>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</si>
  <si>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</si>
  <si>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</si>
  <si>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</si>
  <si>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</si>
  <si>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</si>
  <si>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</si>
  <si>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</si>
  <si>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</si>
  <si>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</si>
  <si>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</si>
  <si>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</si>
  <si>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</si>
  <si>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</si>
  <si>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</si>
  <si>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</si>
  <si>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</si>
  <si>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</si>
  <si>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</si>
  <si>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</si>
  <si>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</si>
  <si>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</si>
  <si>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</si>
  <si>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</si>
  <si>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</si>
  <si>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</si>
  <si>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</si>
  <si>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</si>
  <si>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</si>
  <si>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</si>
  <si>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</si>
  <si>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</si>
  <si>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</si>
  <si>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</si>
  <si>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</si>
  <si>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</si>
  <si>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</si>
  <si>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</si>
  <si>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</si>
  <si>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</si>
  <si>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</si>
  <si>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</si>
  <si>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</si>
  <si>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</si>
  <si>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</si>
  <si>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</si>
  <si>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</si>
  <si>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</si>
  <si>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</si>
  <si>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</si>
  <si>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</si>
  <si>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</si>
  <si>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</si>
  <si>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</si>
  <si>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</si>
  <si>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</si>
  <si>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</si>
  <si>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</si>
  <si>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</si>
  <si>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</si>
  <si>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</si>
  <si>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</si>
  <si>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</si>
  <si>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</si>
  <si>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</si>
  <si>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</si>
  <si>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</si>
  <si>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</si>
  <si>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</si>
  <si>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</si>
  <si>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</si>
  <si>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</si>
  <si>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</si>
  <si>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</si>
  <si>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</si>
  <si>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</si>
  <si>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</si>
  <si>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</si>
  <si>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</si>
  <si>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</si>
  <si>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</si>
  <si>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</si>
  <si>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</si>
  <si>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</si>
  <si>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</si>
  <si>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</si>
  <si>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</si>
  <si>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</si>
  <si>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</si>
  <si>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</si>
  <si>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</si>
  <si>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</si>
  <si>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</si>
  <si>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</si>
  <si>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</si>
  <si>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</si>
  <si>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</si>
  <si>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</si>
  <si>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</si>
  <si>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</si>
  <si>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</si>
  <si>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</si>
  <si>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</si>
  <si>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</si>
  <si>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</si>
  <si>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</si>
  <si>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</si>
  <si>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</si>
  <si>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</si>
  <si>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</si>
  <si>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</si>
  <si>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</si>
  <si>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</si>
  <si>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</si>
  <si>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</si>
  <si>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</si>
  <si>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</si>
  <si>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</si>
  <si>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</si>
  <si>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</si>
  <si>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</si>
  <si>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</si>
  <si>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</si>
  <si>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</si>
  <si>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</si>
  <si>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</si>
  <si>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</si>
  <si>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</si>
  <si>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</si>
  <si>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</si>
  <si>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</si>
  <si>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</si>
  <si>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</si>
  <si>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</si>
  <si>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</si>
  <si>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</si>
  <si>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</si>
  <si>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</si>
  <si>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</si>
  <si>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</si>
  <si>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</si>
  <si>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</si>
  <si>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</si>
  <si>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</si>
  <si>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</si>
  <si>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</si>
  <si>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</si>
  <si>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</si>
  <si>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</si>
  <si>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</si>
  <si>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</si>
  <si>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</si>
  <si>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</si>
  <si>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</si>
  <si>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</si>
  <si>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</si>
  <si>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</si>
  <si>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</si>
  <si>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</si>
  <si>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</si>
  <si>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</si>
  <si>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</si>
  <si>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</si>
  <si>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</si>
  <si>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</si>
  <si>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</si>
  <si>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</si>
  <si>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</si>
  <si>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</si>
  <si>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</si>
  <si>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</si>
  <si>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</si>
  <si>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</si>
  <si>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</si>
  <si>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</si>
  <si>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</si>
  <si>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</si>
  <si>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</si>
  <si>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</si>
  <si>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</si>
  <si>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</si>
  <si>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</si>
  <si>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</si>
  <si>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</si>
  <si>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</si>
  <si>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</si>
  <si>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</si>
  <si>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</si>
  <si>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</si>
  <si>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</si>
  <si>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</si>
  <si>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</si>
  <si>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</si>
  <si>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</si>
  <si>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</si>
  <si>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</si>
  <si>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</si>
  <si>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</si>
  <si>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</si>
  <si>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</si>
  <si>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</si>
  <si>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</si>
  <si>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</si>
  <si>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</si>
  <si>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</si>
  <si>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 xml:space="preserve">სს სადაზღვევო კომპანია უნისონი </t>
  </si>
  <si>
    <t xml:space="preserve">მზღვეველი: სს სადაზღვევო კომპანია უნისონი </t>
  </si>
  <si>
    <t>ანგარიშგების თარიღი:  30.09.2021</t>
  </si>
  <si>
    <t>ანგარიშგების პერიოდი: 01.01.2021-30.09.2021</t>
  </si>
  <si>
    <t>საანგარიშო პერიოდი: 01.01.2021-30.09.2021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</si>
</sst>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</numFmts>
  <fonts count="110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b/>
      <sz val="10"/>
      <color indexed="10"/>
      <name val="Sylfaen"/>
      <family val="1"/>
    </font>
    <font>
      <b/>
      <sz val="9"/>
      <color indexed="10"/>
      <name val="Sylfaen"/>
      <family val="1"/>
    </font>
    <font>
      <sz val="9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  <font>
      <b/>
      <sz val="9"/>
      <color rgb="FFFF0000"/>
      <name val="Sylfaen"/>
      <family val="1"/>
    </font>
    <font>
      <sz val="9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9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9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9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9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90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0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0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0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9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9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90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90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0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0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91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2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3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9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9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9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5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6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7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8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9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10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101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46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2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4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79" fillId="0" borderId="40" xfId="434" applyNumberFormat="1" applyFont="1" applyFill="1" applyBorder="1" applyAlignment="1">
      <alignment horizontal="right" vertical="center"/>
      <protection/>
    </xf>
    <xf numFmtId="49" fontId="81" fillId="72" borderId="43" xfId="434" applyNumberFormat="1" applyFont="1" applyFill="1" applyBorder="1" applyAlignment="1">
      <alignment horizontal="center" vertical="center"/>
      <protection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4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0" fontId="2" fillId="56" borderId="4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46" xfId="373" applyFont="1" applyFill="1" applyBorder="1" applyAlignment="1">
      <alignment horizontal="center" vertical="center" wrapText="1"/>
      <protection/>
    </xf>
    <xf numFmtId="0" fontId="2" fillId="0" borderId="47" xfId="373" applyFont="1" applyFill="1" applyBorder="1" applyAlignment="1">
      <alignment horizontal="center" vertical="top" wrapText="1"/>
      <protection/>
    </xf>
    <xf numFmtId="0" fontId="2" fillId="0" borderId="48" xfId="373" applyFont="1" applyFill="1" applyBorder="1" applyAlignment="1">
      <alignment vertical="top"/>
      <protection/>
    </xf>
    <xf numFmtId="0" fontId="2" fillId="0" borderId="48" xfId="373" applyFont="1" applyFill="1" applyBorder="1" applyAlignment="1">
      <alignment horizontal="center" vertical="top" wrapText="1"/>
      <protection/>
    </xf>
    <xf numFmtId="0" fontId="2" fillId="0" borderId="4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0" xfId="440" applyNumberFormat="1" applyFont="1" applyFill="1" applyBorder="1" applyAlignment="1">
      <alignment horizontal="center" vertical="center"/>
      <protection/>
    </xf>
    <xf numFmtId="0" fontId="3" fillId="0" borderId="51" xfId="373" applyFont="1" applyFill="1" applyBorder="1" applyAlignment="1">
      <alignment horizontal="center" vertical="center"/>
      <protection/>
    </xf>
    <xf numFmtId="0" fontId="3" fillId="0" borderId="52" xfId="440" applyNumberFormat="1" applyFont="1" applyFill="1" applyBorder="1" applyAlignment="1">
      <alignment horizontal="left" vertical="center"/>
      <protection/>
    </xf>
    <xf numFmtId="0" fontId="3" fillId="0" borderId="0" xfId="373" applyFont="1" applyFill="1" applyAlignment="1">
      <alignment vertical="center"/>
      <protection/>
    </xf>
    <xf numFmtId="0" fontId="3" fillId="0" borderId="53" xfId="440" applyNumberFormat="1" applyFont="1" applyFill="1" applyBorder="1" applyAlignment="1">
      <alignment horizontal="center" vertical="center"/>
      <protection/>
    </xf>
    <xf numFmtId="0" fontId="3" fillId="0" borderId="54" xfId="373" applyFont="1" applyFill="1" applyBorder="1" applyAlignment="1">
      <alignment horizontal="center" vertical="center"/>
      <protection/>
    </xf>
    <xf numFmtId="0" fontId="3" fillId="0" borderId="55" xfId="440" applyNumberFormat="1" applyFont="1" applyFill="1" applyBorder="1" applyAlignment="1">
      <alignment horizontal="left" vertical="center"/>
      <protection/>
    </xf>
    <xf numFmtId="0" fontId="3" fillId="0" borderId="55" xfId="440" applyNumberFormat="1" applyFont="1" applyFill="1" applyBorder="1" applyAlignment="1">
      <alignment horizontal="left" vertical="center" wrapText="1"/>
      <protection/>
    </xf>
    <xf numFmtId="0" fontId="3" fillId="0" borderId="55" xfId="440" applyNumberFormat="1" applyFont="1" applyFill="1" applyBorder="1" applyAlignment="1">
      <alignment vertical="center" wrapText="1"/>
      <protection/>
    </xf>
    <xf numFmtId="0" fontId="3" fillId="0" borderId="55" xfId="373" applyNumberFormat="1" applyFont="1" applyFill="1" applyBorder="1" applyAlignment="1">
      <alignment horizontal="left"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0" fontId="81" fillId="56" borderId="57" xfId="373" applyFont="1" applyFill="1" applyBorder="1" applyAlignment="1">
      <alignment horizontal="center" vertical="center"/>
      <protection/>
    </xf>
    <xf numFmtId="0" fontId="12" fillId="56" borderId="57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52" xfId="373" applyFont="1" applyFill="1" applyBorder="1" applyAlignment="1">
      <alignment vertical="center"/>
      <protection/>
    </xf>
    <xf numFmtId="0" fontId="3" fillId="0" borderId="55" xfId="373" applyFont="1" applyFill="1" applyBorder="1" applyAlignment="1">
      <alignment vertical="center"/>
      <protection/>
    </xf>
    <xf numFmtId="0" fontId="81" fillId="56" borderId="57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54" xfId="373" applyFont="1" applyFill="1" applyBorder="1" applyAlignment="1">
      <alignment horizontal="center" vertical="center"/>
      <protection/>
    </xf>
    <xf numFmtId="0" fontId="81" fillId="56" borderId="54" xfId="373" applyFont="1" applyFill="1" applyBorder="1" applyAlignment="1">
      <alignment vertical="center"/>
      <protection/>
    </xf>
    <xf numFmtId="0" fontId="81" fillId="56" borderId="58" xfId="373" applyFont="1" applyFill="1" applyBorder="1" applyAlignment="1">
      <alignment horizontal="center" vertical="center"/>
      <protection/>
    </xf>
    <xf numFmtId="0" fontId="81" fillId="56" borderId="58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47" xfId="373" applyFont="1" applyFill="1" applyBorder="1" applyAlignment="1">
      <alignment horizontal="center" vertical="top"/>
      <protection/>
    </xf>
    <xf numFmtId="0" fontId="2" fillId="0" borderId="4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0" xfId="373" applyFont="1" applyBorder="1" applyAlignment="1">
      <alignment horizontal="center" vertical="center"/>
      <protection/>
    </xf>
    <xf numFmtId="0" fontId="2" fillId="0" borderId="51" xfId="373" applyFont="1" applyFill="1" applyBorder="1" applyAlignment="1">
      <alignment horizontal="center" vertical="center"/>
      <protection/>
    </xf>
    <xf numFmtId="0" fontId="2" fillId="0" borderId="52" xfId="440" applyNumberFormat="1" applyFont="1" applyFill="1" applyBorder="1" applyAlignment="1">
      <alignment horizontal="left" vertical="center"/>
      <protection/>
    </xf>
    <xf numFmtId="165" fontId="2" fillId="56" borderId="59" xfId="188" applyNumberFormat="1" applyFont="1" applyFill="1" applyBorder="1" applyAlignment="1">
      <alignment horizontal="right" vertical="center"/>
    </xf>
    <xf numFmtId="0" fontId="3" fillId="0" borderId="53" xfId="373" applyFont="1" applyBorder="1" applyAlignment="1">
      <alignment horizontal="center" vertical="center"/>
      <protection/>
    </xf>
    <xf numFmtId="0" fontId="2" fillId="0" borderId="54" xfId="373" applyFont="1" applyFill="1" applyBorder="1" applyAlignment="1">
      <alignment horizontal="center" vertical="center"/>
      <protection/>
    </xf>
    <xf numFmtId="0" fontId="2" fillId="0" borderId="55" xfId="629" applyNumberFormat="1" applyFont="1" applyFill="1" applyBorder="1" applyAlignment="1">
      <alignment horizontal="left" vertical="center"/>
      <protection/>
    </xf>
    <xf numFmtId="165" fontId="2" fillId="56" borderId="60" xfId="188" applyNumberFormat="1" applyFont="1" applyFill="1" applyBorder="1" applyAlignment="1">
      <alignment horizontal="right" vertical="center"/>
    </xf>
    <xf numFmtId="0" fontId="2" fillId="0" borderId="55" xfId="440" applyNumberFormat="1" applyFont="1" applyFill="1" applyBorder="1" applyAlignment="1">
      <alignment horizontal="left" vertical="center"/>
      <protection/>
    </xf>
    <xf numFmtId="0" fontId="2" fillId="0" borderId="55" xfId="440" applyNumberFormat="1" applyFont="1" applyFill="1" applyBorder="1" applyAlignment="1">
      <alignment horizontal="left" vertical="center" wrapText="1"/>
      <protection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vertical="center"/>
      <protection/>
    </xf>
    <xf numFmtId="165" fontId="3" fillId="56" borderId="6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4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48" xfId="440" applyNumberFormat="1" applyFont="1" applyFill="1" applyBorder="1" applyAlignment="1">
      <alignment vertical="center"/>
      <protection/>
    </xf>
    <xf numFmtId="0" fontId="2" fillId="0" borderId="52" xfId="629" applyNumberFormat="1" applyFont="1" applyFill="1" applyBorder="1" applyAlignment="1">
      <alignment horizontal="left" vertical="center"/>
      <protection/>
    </xf>
    <xf numFmtId="0" fontId="3" fillId="0" borderId="53" xfId="373" applyFont="1" applyFill="1" applyBorder="1" applyAlignment="1">
      <alignment horizontal="center" vertical="center"/>
      <protection/>
    </xf>
    <xf numFmtId="0" fontId="3" fillId="56" borderId="57" xfId="373" applyFont="1" applyFill="1" applyBorder="1" applyAlignment="1">
      <alignment horizontal="center" vertical="center"/>
      <protection/>
    </xf>
    <xf numFmtId="0" fontId="3" fillId="56" borderId="62" xfId="440" applyNumberFormat="1" applyFont="1" applyFill="1" applyBorder="1" applyAlignment="1">
      <alignment horizontal="left" vertical="center"/>
      <protection/>
    </xf>
    <xf numFmtId="0" fontId="2" fillId="0" borderId="52" xfId="440" applyFont="1" applyFill="1" applyBorder="1" applyAlignment="1">
      <alignment horizontal="left" vertical="center"/>
      <protection/>
    </xf>
    <xf numFmtId="0" fontId="2" fillId="0" borderId="55" xfId="440" applyFont="1" applyFill="1" applyBorder="1" applyAlignment="1">
      <alignment horizontal="left" vertical="center"/>
      <protection/>
    </xf>
    <xf numFmtId="49" fontId="3" fillId="0" borderId="63" xfId="373" applyNumberFormat="1" applyFont="1" applyBorder="1" applyAlignment="1">
      <alignment horizontal="center" vertical="center"/>
      <protection/>
    </xf>
    <xf numFmtId="0" fontId="2" fillId="0" borderId="57" xfId="373" applyFont="1" applyFill="1" applyBorder="1" applyAlignment="1">
      <alignment horizontal="center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0" fontId="3" fillId="0" borderId="55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43" fontId="3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Fill="1" applyAlignment="1">
      <alignment vertical="center"/>
    </xf>
    <xf numFmtId="43" fontId="2" fillId="0" borderId="0" xfId="165" applyFont="1" applyFill="1" applyAlignment="1">
      <alignment vertical="center"/>
    </xf>
    <xf numFmtId="165" fontId="106" fillId="0" borderId="0" xfId="188" applyNumberFormat="1" applyFont="1" applyFill="1" applyBorder="1" applyAlignment="1">
      <alignment horizontal="right" vertical="center"/>
    </xf>
    <xf numFmtId="165" fontId="107" fillId="0" borderId="0" xfId="188" applyNumberFormat="1" applyFont="1" applyFill="1" applyBorder="1" applyAlignment="1">
      <alignment horizontal="right" vertical="center"/>
    </xf>
    <xf numFmtId="165" fontId="3" fillId="56" borderId="52" xfId="188" applyNumberFormat="1" applyFont="1" applyFill="1" applyBorder="1" applyAlignment="1">
      <alignment horizontal="right" vertical="center"/>
    </xf>
    <xf numFmtId="165" fontId="3" fillId="56" borderId="55" xfId="188" applyNumberFormat="1" applyFont="1" applyFill="1" applyBorder="1" applyAlignment="1">
      <alignment horizontal="right" vertical="center"/>
    </xf>
    <xf numFmtId="165" fontId="81" fillId="56" borderId="62" xfId="188" applyNumberFormat="1" applyFont="1" applyFill="1" applyBorder="1" applyAlignment="1">
      <alignment horizontal="right" vertical="center"/>
    </xf>
    <xf numFmtId="165" fontId="81" fillId="56" borderId="55" xfId="188" applyNumberFormat="1" applyFont="1" applyFill="1" applyBorder="1" applyAlignment="1">
      <alignment horizontal="right" vertical="center"/>
    </xf>
    <xf numFmtId="165" fontId="81" fillId="56" borderId="64" xfId="188" applyNumberFormat="1" applyFont="1" applyFill="1" applyBorder="1" applyAlignment="1">
      <alignment horizontal="right" vertical="center"/>
    </xf>
    <xf numFmtId="165" fontId="3" fillId="56" borderId="60" xfId="188" applyNumberFormat="1" applyFont="1" applyFill="1" applyBorder="1" applyAlignment="1">
      <alignment horizontal="right" vertical="center"/>
    </xf>
    <xf numFmtId="165" fontId="3" fillId="56" borderId="49" xfId="188" applyNumberFormat="1" applyFont="1" applyFill="1" applyBorder="1" applyAlignment="1">
      <alignment horizontal="right" vertical="center"/>
    </xf>
    <xf numFmtId="165" fontId="2" fillId="56" borderId="61" xfId="188" applyNumberFormat="1" applyFont="1" applyFill="1" applyBorder="1" applyAlignment="1">
      <alignment horizontal="right" vertical="center"/>
    </xf>
    <xf numFmtId="165" fontId="3" fillId="56" borderId="59" xfId="188" applyNumberFormat="1" applyFont="1" applyFill="1" applyBorder="1" applyAlignment="1">
      <alignment horizontal="right" vertical="center"/>
    </xf>
    <xf numFmtId="165" fontId="78" fillId="71" borderId="65" xfId="274" applyNumberFormat="1" applyFont="1" applyFill="1" applyBorder="1" applyAlignment="1">
      <alignment/>
    </xf>
    <xf numFmtId="165" fontId="78" fillId="0" borderId="66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>
      <alignment vertical="center" wrapText="1"/>
    </xf>
    <xf numFmtId="165" fontId="78" fillId="73" borderId="65" xfId="274" applyNumberFormat="1" applyFont="1" applyFill="1" applyBorder="1" applyAlignment="1">
      <alignment wrapText="1"/>
    </xf>
    <xf numFmtId="165" fontId="78" fillId="73" borderId="66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0" borderId="65" xfId="274" applyNumberFormat="1" applyFont="1" applyBorder="1" applyAlignment="1" applyProtection="1">
      <alignment vertical="center" wrapText="1"/>
      <protection locked="0"/>
    </xf>
    <xf numFmtId="165" fontId="78" fillId="70" borderId="5" xfId="442" applyNumberFormat="1" applyFont="1" applyFill="1" applyBorder="1">
      <alignment/>
      <protection/>
    </xf>
    <xf numFmtId="165" fontId="78" fillId="56" borderId="65" xfId="274" applyNumberFormat="1" applyFont="1" applyFill="1" applyBorder="1" applyAlignment="1">
      <alignment wrapText="1"/>
    </xf>
    <xf numFmtId="165" fontId="78" fillId="70" borderId="18" xfId="442" applyNumberFormat="1" applyFont="1" applyFill="1" applyBorder="1">
      <alignment/>
      <protection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73" borderId="67" xfId="274" applyNumberFormat="1" applyFont="1" applyFill="1" applyBorder="1" applyAlignment="1">
      <alignment vertical="center" wrapText="1"/>
    </xf>
    <xf numFmtId="165" fontId="78" fillId="70" borderId="66" xfId="442" applyNumberFormat="1" applyFont="1" applyFill="1" applyBorder="1">
      <alignment/>
      <protection/>
    </xf>
    <xf numFmtId="165" fontId="78" fillId="73" borderId="65" xfId="274" applyNumberFormat="1" applyFont="1" applyFill="1" applyBorder="1" applyAlignment="1">
      <alignment vertical="center" wrapText="1"/>
    </xf>
    <xf numFmtId="165" fontId="78" fillId="0" borderId="66" xfId="274" applyNumberFormat="1" applyFont="1" applyFill="1" applyBorder="1" applyAlignment="1">
      <alignment vertical="center" wrapText="1"/>
    </xf>
    <xf numFmtId="165" fontId="78" fillId="56" borderId="65" xfId="274" applyNumberFormat="1" applyFont="1" applyFill="1" applyBorder="1" applyAlignment="1">
      <alignment horizontal="center"/>
    </xf>
    <xf numFmtId="165" fontId="78" fillId="73" borderId="65" xfId="274" applyNumberFormat="1" applyFont="1" applyFill="1" applyBorder="1" applyAlignment="1">
      <alignment/>
    </xf>
    <xf numFmtId="165" fontId="78" fillId="71" borderId="65" xfId="274" applyNumberFormat="1" applyFont="1" applyFill="1" applyBorder="1" applyAlignment="1">
      <alignment/>
    </xf>
    <xf numFmtId="165" fontId="78" fillId="73" borderId="66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65" xfId="274" applyNumberFormat="1" applyFont="1" applyBorder="1" applyAlignment="1" applyProtection="1">
      <alignment vertical="center"/>
      <protection locked="0"/>
    </xf>
    <xf numFmtId="165" fontId="78" fillId="0" borderId="66" xfId="274" applyNumberFormat="1" applyFont="1" applyBorder="1" applyAlignment="1" applyProtection="1">
      <alignment vertical="center"/>
      <protection locked="0"/>
    </xf>
    <xf numFmtId="165" fontId="78" fillId="70" borderId="5" xfId="442" applyNumberFormat="1" applyFont="1" applyFill="1" applyBorder="1" applyAlignment="1">
      <alignment/>
      <protection/>
    </xf>
    <xf numFmtId="165" fontId="78" fillId="56" borderId="65" xfId="274" applyNumberFormat="1" applyFont="1" applyFill="1" applyBorder="1" applyAlignment="1">
      <alignment/>
    </xf>
    <xf numFmtId="165" fontId="78" fillId="70" borderId="18" xfId="442" applyNumberFormat="1" applyFont="1" applyFill="1" applyBorder="1" applyAlignment="1">
      <alignment/>
      <protection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67" xfId="274" applyNumberFormat="1" applyFont="1" applyFill="1" applyBorder="1" applyAlignment="1">
      <alignment vertical="center"/>
    </xf>
    <xf numFmtId="165" fontId="78" fillId="70" borderId="66" xfId="442" applyNumberFormat="1" applyFont="1" applyFill="1" applyBorder="1" applyAlignment="1">
      <alignment/>
      <protection/>
    </xf>
    <xf numFmtId="165" fontId="78" fillId="73" borderId="65" xfId="274" applyNumberFormat="1" applyFont="1" applyFill="1" applyBorder="1" applyAlignment="1">
      <alignment vertical="center"/>
    </xf>
    <xf numFmtId="165" fontId="78" fillId="0" borderId="66" xfId="274" applyNumberFormat="1" applyFont="1" applyFill="1" applyBorder="1" applyAlignment="1">
      <alignment vertical="center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71" borderId="68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71" borderId="39" xfId="274" applyNumberFormat="1" applyFont="1" applyFill="1" applyBorder="1" applyAlignment="1">
      <alignment/>
    </xf>
    <xf numFmtId="165" fontId="78" fillId="0" borderId="69" xfId="274" applyNumberFormat="1" applyFont="1" applyBorder="1" applyAlignment="1" applyProtection="1">
      <alignment vertical="center" wrapText="1"/>
      <protection locked="0"/>
    </xf>
    <xf numFmtId="165" fontId="78" fillId="0" borderId="40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70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71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/>
    </xf>
    <xf numFmtId="165" fontId="78" fillId="0" borderId="38" xfId="274" applyNumberFormat="1" applyFont="1" applyFill="1" applyBorder="1" applyAlignment="1">
      <alignment vertical="center" wrapText="1"/>
    </xf>
    <xf numFmtId="165" fontId="78" fillId="0" borderId="42" xfId="274" applyNumberFormat="1" applyFont="1" applyFill="1" applyBorder="1" applyAlignment="1">
      <alignment vertical="center" wrapText="1"/>
    </xf>
    <xf numFmtId="165" fontId="78" fillId="73" borderId="68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69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0" xfId="274" applyNumberFormat="1" applyFont="1" applyFill="1" applyBorder="1" applyAlignment="1">
      <alignment wrapText="1"/>
    </xf>
    <xf numFmtId="165" fontId="78" fillId="73" borderId="71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0" borderId="68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70" borderId="71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56" borderId="68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56" borderId="39" xfId="274" applyNumberFormat="1" applyFont="1" applyFill="1" applyBorder="1" applyAlignment="1">
      <alignment wrapText="1"/>
    </xf>
    <xf numFmtId="165" fontId="78" fillId="70" borderId="70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1" xfId="442" applyNumberFormat="1" applyFont="1" applyFill="1" applyBorder="1">
      <alignment/>
      <protection/>
    </xf>
    <xf numFmtId="165" fontId="78" fillId="0" borderId="71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73" borderId="72" xfId="274" applyNumberFormat="1" applyFont="1" applyFill="1" applyBorder="1" applyAlignment="1">
      <alignment vertical="center" wrapText="1"/>
    </xf>
    <xf numFmtId="165" fontId="78" fillId="73" borderId="44" xfId="274" applyNumberFormat="1" applyFont="1" applyFill="1" applyBorder="1" applyAlignment="1">
      <alignment vertical="center" wrapText="1"/>
    </xf>
    <xf numFmtId="165" fontId="78" fillId="73" borderId="43" xfId="274" applyNumberFormat="1" applyFont="1" applyFill="1" applyBorder="1" applyAlignment="1">
      <alignment vertical="center" wrapText="1"/>
    </xf>
    <xf numFmtId="165" fontId="78" fillId="70" borderId="69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0" xfId="442" applyNumberFormat="1" applyFont="1" applyFill="1" applyBorder="1">
      <alignment/>
      <protection/>
    </xf>
    <xf numFmtId="165" fontId="78" fillId="73" borderId="68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0" borderId="69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56" borderId="68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165" fontId="78" fillId="56" borderId="39" xfId="274" applyNumberFormat="1" applyFont="1" applyFill="1" applyBorder="1" applyAlignment="1">
      <alignment horizontal="center"/>
    </xf>
    <xf numFmtId="165" fontId="2" fillId="0" borderId="0" xfId="0" applyNumberFormat="1" applyFont="1" applyAlignment="1" applyProtection="1">
      <alignment vertical="center"/>
      <protection/>
    </xf>
    <xf numFmtId="165" fontId="108" fillId="74" borderId="65" xfId="274" applyNumberFormat="1" applyFont="1" applyFill="1" applyBorder="1" applyAlignment="1" applyProtection="1">
      <alignment vertical="center" wrapText="1"/>
      <protection locked="0"/>
    </xf>
    <xf numFmtId="0" fontId="106" fillId="0" borderId="0" xfId="0" applyFont="1" applyAlignment="1" applyProtection="1">
      <alignment vertical="center"/>
      <protection/>
    </xf>
    <xf numFmtId="165" fontId="108" fillId="74" borderId="69" xfId="274" applyNumberFormat="1" applyFont="1" applyFill="1" applyBorder="1" applyAlignment="1" applyProtection="1">
      <alignment vertical="center" wrapText="1"/>
      <protection locked="0"/>
    </xf>
    <xf numFmtId="0" fontId="106" fillId="0" borderId="0" xfId="0" applyFont="1" applyAlignment="1" applyProtection="1">
      <alignment vertical="center"/>
      <protection locked="0"/>
    </xf>
    <xf numFmtId="165" fontId="108" fillId="74" borderId="70" xfId="274" applyNumberFormat="1" applyFont="1" applyFill="1" applyBorder="1" applyAlignment="1" applyProtection="1">
      <alignment vertical="center" wrapText="1"/>
      <protection locked="0"/>
    </xf>
    <xf numFmtId="0" fontId="106" fillId="0" borderId="0" xfId="0" applyFont="1" applyAlignment="1">
      <alignment vertical="center"/>
    </xf>
    <xf numFmtId="165" fontId="108" fillId="74" borderId="71" xfId="274" applyNumberFormat="1" applyFont="1" applyFill="1" applyBorder="1" applyAlignment="1" applyProtection="1">
      <alignment vertical="center" wrapText="1"/>
      <protection locked="0"/>
    </xf>
    <xf numFmtId="165" fontId="108" fillId="74" borderId="72" xfId="274" applyNumberFormat="1" applyFont="1" applyFill="1" applyBorder="1" applyAlignment="1" applyProtection="1">
      <alignment vertical="center" wrapText="1"/>
      <protection locked="0"/>
    </xf>
    <xf numFmtId="165" fontId="108" fillId="74" borderId="73" xfId="274" applyNumberFormat="1" applyFont="1" applyFill="1" applyBorder="1" applyAlignment="1" applyProtection="1">
      <alignment vertical="center" wrapText="1"/>
      <protection locked="0"/>
    </xf>
    <xf numFmtId="165" fontId="109" fillId="70" borderId="5" xfId="442" applyNumberFormat="1" applyFont="1" applyFill="1" applyBorder="1">
      <alignment/>
      <protection/>
    </xf>
    <xf numFmtId="165" fontId="108" fillId="74" borderId="74" xfId="274" applyNumberFormat="1" applyFont="1" applyFill="1" applyBorder="1" applyAlignment="1" applyProtection="1">
      <alignment vertical="center" wrapText="1"/>
      <protection locked="0"/>
    </xf>
    <xf numFmtId="165" fontId="108" fillId="74" borderId="34" xfId="274" applyNumberFormat="1" applyFont="1" applyFill="1" applyBorder="1" applyAlignment="1" applyProtection="1">
      <alignment vertical="center" wrapText="1"/>
      <protection locked="0"/>
    </xf>
    <xf numFmtId="43" fontId="2" fillId="0" borderId="0" xfId="175" applyFont="1" applyAlignment="1">
      <alignment vertical="center"/>
    </xf>
    <xf numFmtId="165" fontId="2" fillId="0" borderId="0" xfId="175" applyNumberFormat="1" applyFont="1" applyAlignment="1">
      <alignment vertical="center"/>
    </xf>
    <xf numFmtId="165" fontId="78" fillId="71" borderId="65" xfId="274" applyNumberFormat="1" applyFont="1" applyFill="1" applyBorder="1" applyAlignment="1">
      <alignment horizontal="center"/>
    </xf>
    <xf numFmtId="165" fontId="78" fillId="0" borderId="66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65" xfId="274" applyNumberFormat="1" applyFont="1" applyFill="1" applyBorder="1" applyAlignment="1">
      <alignment horizontal="center"/>
    </xf>
    <xf numFmtId="165" fontId="78" fillId="73" borderId="66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65" xfId="274" applyNumberFormat="1" applyFont="1" applyBorder="1" applyAlignment="1" applyProtection="1">
      <alignment horizontal="center" vertical="center"/>
      <protection locked="0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67" xfId="274" applyNumberFormat="1" applyFont="1" applyFill="1" applyBorder="1" applyAlignment="1">
      <alignment horizontal="center" vertical="center"/>
    </xf>
    <xf numFmtId="165" fontId="78" fillId="70" borderId="66" xfId="442" applyNumberFormat="1" applyFont="1" applyFill="1" applyBorder="1" applyAlignment="1">
      <alignment horizontal="center"/>
      <protection/>
    </xf>
    <xf numFmtId="165" fontId="78" fillId="73" borderId="65" xfId="274" applyNumberFormat="1" applyFont="1" applyFill="1" applyBorder="1" applyAlignment="1">
      <alignment horizontal="center" vertical="center"/>
    </xf>
    <xf numFmtId="165" fontId="78" fillId="0" borderId="66" xfId="274" applyNumberFormat="1" applyFont="1" applyFill="1" applyBorder="1" applyAlignment="1">
      <alignment horizontal="center" vertical="center"/>
    </xf>
    <xf numFmtId="165" fontId="78" fillId="56" borderId="65" xfId="175" applyNumberFormat="1" applyFont="1" applyFill="1" applyBorder="1" applyAlignment="1">
      <alignment wrapText="1"/>
    </xf>
    <xf numFmtId="43" fontId="2" fillId="0" borderId="0" xfId="165" applyFont="1" applyAlignment="1">
      <alignment vertical="center"/>
    </xf>
    <xf numFmtId="165" fontId="78" fillId="73" borderId="74" xfId="274" applyNumberFormat="1" applyFont="1" applyFill="1" applyBorder="1" applyAlignment="1">
      <alignment vertical="center" wrapText="1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73" xfId="0" applyNumberFormat="1" applyFont="1" applyFill="1" applyBorder="1" applyAlignment="1" applyProtection="1">
      <alignment horizontal="center" vertical="center" wrapText="1"/>
      <protection/>
    </xf>
    <xf numFmtId="0" fontId="78" fillId="56" borderId="41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73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3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7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D!\Ed\Finances\SUPERVISION\REPORTING\2021\09.21\final%20versions\Finansuri%20angarishgebis%20danarti%20N%201%20(unisoni%2030.09.202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FL"/>
      <sheetName val="BS-OIL &amp; OL"/>
      <sheetName val="BS-LA"/>
      <sheetName val="BS-PL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"/>
      <sheetName val="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2.00390625" style="30" customWidth="1"/>
    <col min="2" max="2" width="11.00390625" style="30" customWidth="1"/>
    <col min="3" max="3" width="5.140625" style="30" customWidth="1"/>
    <col min="4" max="4" width="73.7109375" style="30" customWidth="1"/>
    <col min="5" max="5" width="16.140625" style="30" customWidth="1"/>
    <col min="6" max="6" width="15.8515625" style="30" customWidth="1"/>
    <col min="7" max="16384" width="9.140625" style="30" customWidth="1"/>
  </cols>
  <sheetData>
    <row r="2" spans="2:5" s="117" customFormat="1" ht="15">
      <c r="B2" s="256" t="s">
        <v>84</v>
      </c>
      <c r="C2" s="256"/>
      <c r="D2" s="113" t="s">
        <v>243</v>
      </c>
      <c r="E2" s="118" t="s">
        <v>238</v>
      </c>
    </row>
    <row r="3" spans="2:5" s="117" customFormat="1" ht="15">
      <c r="B3" s="257" t="s">
        <v>245</v>
      </c>
      <c r="C3" s="257"/>
      <c r="D3" s="257"/>
      <c r="E3" s="257"/>
    </row>
    <row r="4" spans="2:3" ht="15">
      <c r="B4" s="31"/>
      <c r="C4" s="31"/>
    </row>
    <row r="5" spans="2:5" ht="18" customHeight="1">
      <c r="B5" s="32"/>
      <c r="C5" s="258" t="s">
        <v>85</v>
      </c>
      <c r="D5" s="259"/>
      <c r="E5" s="259"/>
    </row>
    <row r="6" ht="15.75" thickBot="1">
      <c r="E6" s="73" t="s">
        <v>86</v>
      </c>
    </row>
    <row r="7" spans="2:5" s="38" customFormat="1" ht="30.75" thickBot="1">
      <c r="B7" s="33" t="s">
        <v>87</v>
      </c>
      <c r="C7" s="34" t="s">
        <v>88</v>
      </c>
      <c r="D7" s="35"/>
      <c r="E7" s="36" t="s">
        <v>89</v>
      </c>
    </row>
    <row r="8" spans="3:5" s="38" customFormat="1" ht="6" customHeight="1">
      <c r="C8" s="39"/>
      <c r="D8" s="40"/>
      <c r="E8" s="41"/>
    </row>
    <row r="9" spans="3:5" s="42" customFormat="1" ht="15.75" thickBot="1">
      <c r="C9" s="260" t="s">
        <v>90</v>
      </c>
      <c r="D9" s="260"/>
      <c r="E9" s="260"/>
    </row>
    <row r="10" spans="2:7" s="46" customFormat="1" ht="15" customHeight="1">
      <c r="B10" s="43" t="s">
        <v>91</v>
      </c>
      <c r="C10" s="44">
        <v>1</v>
      </c>
      <c r="D10" s="45" t="s">
        <v>242</v>
      </c>
      <c r="E10" s="128">
        <v>7512688.779999999</v>
      </c>
      <c r="F10" s="120"/>
      <c r="G10" s="123"/>
    </row>
    <row r="11" spans="2:7" s="46" customFormat="1" ht="15" customHeight="1">
      <c r="B11" s="47" t="s">
        <v>92</v>
      </c>
      <c r="C11" s="48">
        <v>2</v>
      </c>
      <c r="D11" s="49" t="s">
        <v>93</v>
      </c>
      <c r="E11" s="129">
        <v>9212156.49</v>
      </c>
      <c r="F11" s="120"/>
      <c r="G11" s="123"/>
    </row>
    <row r="12" spans="2:7" s="46" customFormat="1" ht="15" customHeight="1">
      <c r="B12" s="47" t="s">
        <v>94</v>
      </c>
      <c r="C12" s="48">
        <v>3</v>
      </c>
      <c r="D12" s="49" t="s">
        <v>95</v>
      </c>
      <c r="E12" s="129">
        <v>0</v>
      </c>
      <c r="F12" s="120"/>
      <c r="G12" s="123"/>
    </row>
    <row r="13" spans="2:7" s="46" customFormat="1" ht="15" customHeight="1">
      <c r="B13" s="47" t="s">
        <v>96</v>
      </c>
      <c r="C13" s="48">
        <v>4</v>
      </c>
      <c r="D13" s="50" t="s">
        <v>97</v>
      </c>
      <c r="E13" s="129">
        <v>0</v>
      </c>
      <c r="F13" s="120"/>
      <c r="G13" s="123"/>
    </row>
    <row r="14" spans="2:7" s="46" customFormat="1" ht="30">
      <c r="B14" s="47" t="s">
        <v>98</v>
      </c>
      <c r="C14" s="48">
        <v>5</v>
      </c>
      <c r="D14" s="51" t="s">
        <v>99</v>
      </c>
      <c r="E14" s="129">
        <v>0</v>
      </c>
      <c r="F14" s="120"/>
      <c r="G14" s="123"/>
    </row>
    <row r="15" spans="2:7" s="46" customFormat="1" ht="15" customHeight="1">
      <c r="B15" s="47" t="s">
        <v>100</v>
      </c>
      <c r="C15" s="48">
        <v>6</v>
      </c>
      <c r="D15" s="50" t="s">
        <v>101</v>
      </c>
      <c r="E15" s="129">
        <v>20380170.251466863</v>
      </c>
      <c r="F15" s="120"/>
      <c r="G15" s="123"/>
    </row>
    <row r="16" spans="2:7" s="46" customFormat="1" ht="15" customHeight="1">
      <c r="B16" s="47" t="s">
        <v>102</v>
      </c>
      <c r="C16" s="48">
        <v>7</v>
      </c>
      <c r="D16" s="49" t="s">
        <v>103</v>
      </c>
      <c r="E16" s="129">
        <v>4816442.6899999995</v>
      </c>
      <c r="F16" s="120"/>
      <c r="G16" s="123"/>
    </row>
    <row r="17" spans="2:7" s="46" customFormat="1" ht="15" customHeight="1">
      <c r="B17" s="47" t="s">
        <v>104</v>
      </c>
      <c r="C17" s="48">
        <v>8</v>
      </c>
      <c r="D17" s="50" t="s">
        <v>105</v>
      </c>
      <c r="E17" s="129"/>
      <c r="F17" s="120"/>
      <c r="G17" s="123"/>
    </row>
    <row r="18" spans="2:7" s="46" customFormat="1" ht="15" customHeight="1">
      <c r="B18" s="47" t="s">
        <v>106</v>
      </c>
      <c r="C18" s="48">
        <v>9</v>
      </c>
      <c r="D18" s="49" t="s">
        <v>107</v>
      </c>
      <c r="E18" s="129">
        <v>0</v>
      </c>
      <c r="F18" s="120"/>
      <c r="G18" s="123"/>
    </row>
    <row r="19" spans="2:7" s="46" customFormat="1" ht="15" customHeight="1">
      <c r="B19" s="47" t="s">
        <v>108</v>
      </c>
      <c r="C19" s="48">
        <v>10</v>
      </c>
      <c r="D19" s="49" t="s">
        <v>109</v>
      </c>
      <c r="E19" s="129">
        <v>0</v>
      </c>
      <c r="F19" s="120"/>
      <c r="G19" s="123"/>
    </row>
    <row r="20" spans="2:7" s="46" customFormat="1" ht="15" customHeight="1">
      <c r="B20" s="47" t="s">
        <v>110</v>
      </c>
      <c r="C20" s="48">
        <v>11</v>
      </c>
      <c r="D20" s="49" t="s">
        <v>111</v>
      </c>
      <c r="E20" s="129">
        <v>0</v>
      </c>
      <c r="F20" s="120"/>
      <c r="G20" s="123"/>
    </row>
    <row r="21" spans="2:7" s="46" customFormat="1" ht="15" customHeight="1">
      <c r="B21" s="47" t="s">
        <v>112</v>
      </c>
      <c r="C21" s="48">
        <v>12</v>
      </c>
      <c r="D21" s="49" t="s">
        <v>113</v>
      </c>
      <c r="E21" s="129">
        <v>21758415.898535386</v>
      </c>
      <c r="F21" s="120"/>
      <c r="G21" s="123"/>
    </row>
    <row r="22" spans="2:7" s="46" customFormat="1" ht="15" customHeight="1">
      <c r="B22" s="47" t="s">
        <v>114</v>
      </c>
      <c r="C22" s="48">
        <v>13</v>
      </c>
      <c r="D22" s="49" t="s">
        <v>115</v>
      </c>
      <c r="E22" s="129">
        <v>2349940.1206213105</v>
      </c>
      <c r="F22" s="120"/>
      <c r="G22" s="123"/>
    </row>
    <row r="23" spans="2:7" s="46" customFormat="1" ht="15" customHeight="1">
      <c r="B23" s="47" t="s">
        <v>116</v>
      </c>
      <c r="C23" s="48">
        <v>14</v>
      </c>
      <c r="D23" s="49" t="s">
        <v>117</v>
      </c>
      <c r="E23" s="129">
        <v>3829362.88</v>
      </c>
      <c r="F23" s="120"/>
      <c r="G23" s="123"/>
    </row>
    <row r="24" spans="2:7" s="46" customFormat="1" ht="15" customHeight="1">
      <c r="B24" s="47" t="s">
        <v>118</v>
      </c>
      <c r="C24" s="48">
        <v>15</v>
      </c>
      <c r="D24" s="49" t="s">
        <v>119</v>
      </c>
      <c r="E24" s="129">
        <v>0</v>
      </c>
      <c r="F24" s="120"/>
      <c r="G24" s="123"/>
    </row>
    <row r="25" spans="2:7" s="46" customFormat="1" ht="15" customHeight="1">
      <c r="B25" s="47" t="s">
        <v>120</v>
      </c>
      <c r="C25" s="48">
        <v>16</v>
      </c>
      <c r="D25" s="49" t="s">
        <v>121</v>
      </c>
      <c r="E25" s="129">
        <v>112369.83000000007</v>
      </c>
      <c r="F25" s="120"/>
      <c r="G25" s="123"/>
    </row>
    <row r="26" spans="2:7" s="46" customFormat="1" ht="15" customHeight="1">
      <c r="B26" s="47" t="s">
        <v>122</v>
      </c>
      <c r="C26" s="48">
        <v>17</v>
      </c>
      <c r="D26" s="49" t="s">
        <v>123</v>
      </c>
      <c r="E26" s="129"/>
      <c r="F26" s="120"/>
      <c r="G26" s="123"/>
    </row>
    <row r="27" spans="2:7" s="46" customFormat="1" ht="15" customHeight="1">
      <c r="B27" s="47" t="s">
        <v>124</v>
      </c>
      <c r="C27" s="48">
        <v>18</v>
      </c>
      <c r="D27" s="52" t="s">
        <v>125</v>
      </c>
      <c r="E27" s="129">
        <v>783860.2821446273</v>
      </c>
      <c r="F27" s="120"/>
      <c r="G27" s="123"/>
    </row>
    <row r="28" spans="2:7" s="56" customFormat="1" ht="15" customHeight="1" thickBot="1">
      <c r="B28" s="53" t="s">
        <v>126</v>
      </c>
      <c r="C28" s="54">
        <v>19</v>
      </c>
      <c r="D28" s="55" t="s">
        <v>127</v>
      </c>
      <c r="E28" s="130">
        <f>SUM(E10:E27)</f>
        <v>70755407.22276817</v>
      </c>
      <c r="F28" s="120"/>
      <c r="G28" s="123"/>
    </row>
    <row r="29" spans="2:7" s="42" customFormat="1" ht="6" customHeight="1">
      <c r="B29" s="57"/>
      <c r="C29" s="58"/>
      <c r="D29" s="59"/>
      <c r="E29" s="60"/>
      <c r="F29" s="120"/>
      <c r="G29" s="123"/>
    </row>
    <row r="30" spans="2:7" s="42" customFormat="1" ht="15.75" thickBot="1">
      <c r="B30" s="57"/>
      <c r="C30" s="260" t="s">
        <v>128</v>
      </c>
      <c r="D30" s="260"/>
      <c r="E30" s="260"/>
      <c r="F30" s="120"/>
      <c r="G30" s="123"/>
    </row>
    <row r="31" spans="2:7" s="46" customFormat="1" ht="15" customHeight="1">
      <c r="B31" s="43" t="s">
        <v>129</v>
      </c>
      <c r="C31" s="44">
        <v>20</v>
      </c>
      <c r="D31" s="61" t="s">
        <v>130</v>
      </c>
      <c r="E31" s="128">
        <v>35758947.432418585</v>
      </c>
      <c r="F31" s="120"/>
      <c r="G31" s="123"/>
    </row>
    <row r="32" spans="2:7" s="46" customFormat="1" ht="15" customHeight="1">
      <c r="B32" s="47" t="s">
        <v>131</v>
      </c>
      <c r="C32" s="48">
        <v>21</v>
      </c>
      <c r="D32" s="62" t="s">
        <v>132</v>
      </c>
      <c r="E32" s="129">
        <v>17825904.44000032</v>
      </c>
      <c r="F32" s="120"/>
      <c r="G32" s="123"/>
    </row>
    <row r="33" spans="2:7" s="46" customFormat="1" ht="15" customHeight="1">
      <c r="B33" s="47" t="s">
        <v>133</v>
      </c>
      <c r="C33" s="48">
        <v>22</v>
      </c>
      <c r="D33" s="50" t="s">
        <v>134</v>
      </c>
      <c r="E33" s="129">
        <v>479345.22000000003</v>
      </c>
      <c r="F33" s="120"/>
      <c r="G33" s="123"/>
    </row>
    <row r="34" spans="2:7" s="46" customFormat="1" ht="15" customHeight="1">
      <c r="B34" s="47" t="s">
        <v>135</v>
      </c>
      <c r="C34" s="48">
        <v>23</v>
      </c>
      <c r="D34" s="62" t="s">
        <v>136</v>
      </c>
      <c r="E34" s="129">
        <v>0</v>
      </c>
      <c r="F34" s="120"/>
      <c r="G34" s="123"/>
    </row>
    <row r="35" spans="2:7" s="46" customFormat="1" ht="15" customHeight="1">
      <c r="B35" s="47" t="s">
        <v>137</v>
      </c>
      <c r="C35" s="48">
        <v>24</v>
      </c>
      <c r="D35" s="62" t="s">
        <v>138</v>
      </c>
      <c r="E35" s="129">
        <v>0</v>
      </c>
      <c r="F35" s="120"/>
      <c r="G35" s="123"/>
    </row>
    <row r="36" spans="2:7" s="46" customFormat="1" ht="15" customHeight="1">
      <c r="B36" s="47" t="s">
        <v>139</v>
      </c>
      <c r="C36" s="48">
        <v>25</v>
      </c>
      <c r="D36" s="62" t="s">
        <v>140</v>
      </c>
      <c r="E36" s="129">
        <v>0</v>
      </c>
      <c r="F36" s="120"/>
      <c r="G36" s="123"/>
    </row>
    <row r="37" spans="2:7" s="46" customFormat="1" ht="15" customHeight="1">
      <c r="B37" s="47" t="s">
        <v>141</v>
      </c>
      <c r="C37" s="48">
        <v>26</v>
      </c>
      <c r="D37" s="62" t="s">
        <v>142</v>
      </c>
      <c r="E37" s="129">
        <v>0</v>
      </c>
      <c r="F37" s="120"/>
      <c r="G37" s="123"/>
    </row>
    <row r="38" spans="2:7" s="46" customFormat="1" ht="15" customHeight="1">
      <c r="B38" s="47" t="s">
        <v>143</v>
      </c>
      <c r="C38" s="48">
        <v>27</v>
      </c>
      <c r="D38" s="62" t="s">
        <v>144</v>
      </c>
      <c r="E38" s="129">
        <v>793074.5287342455</v>
      </c>
      <c r="F38" s="120"/>
      <c r="G38" s="123"/>
    </row>
    <row r="39" spans="2:7" s="46" customFormat="1" ht="15" customHeight="1">
      <c r="B39" s="47" t="s">
        <v>145</v>
      </c>
      <c r="C39" s="48">
        <v>28</v>
      </c>
      <c r="D39" s="62" t="s">
        <v>146</v>
      </c>
      <c r="E39" s="129">
        <v>155822.38</v>
      </c>
      <c r="F39" s="120"/>
      <c r="G39" s="123"/>
    </row>
    <row r="40" spans="2:7" s="46" customFormat="1" ht="15" customHeight="1">
      <c r="B40" s="47" t="s">
        <v>147</v>
      </c>
      <c r="C40" s="48">
        <v>29</v>
      </c>
      <c r="D40" s="62" t="s">
        <v>148</v>
      </c>
      <c r="E40" s="129">
        <v>1795073.1500000027</v>
      </c>
      <c r="F40" s="120"/>
      <c r="G40" s="123"/>
    </row>
    <row r="41" spans="2:7" s="56" customFormat="1" ht="15" customHeight="1" thickBot="1">
      <c r="B41" s="53" t="s">
        <v>149</v>
      </c>
      <c r="C41" s="54">
        <v>30</v>
      </c>
      <c r="D41" s="63" t="s">
        <v>150</v>
      </c>
      <c r="E41" s="130">
        <f>SUM(E31:E40)</f>
        <v>56808167.15115316</v>
      </c>
      <c r="F41" s="120"/>
      <c r="G41" s="123"/>
    </row>
    <row r="42" spans="2:7" s="66" customFormat="1" ht="6" customHeight="1">
      <c r="B42" s="64"/>
      <c r="C42" s="65"/>
      <c r="D42" s="59"/>
      <c r="E42" s="60"/>
      <c r="F42" s="120"/>
      <c r="G42" s="123"/>
    </row>
    <row r="43" spans="2:7" s="42" customFormat="1" ht="15.75" thickBot="1">
      <c r="B43" s="67"/>
      <c r="C43" s="260" t="s">
        <v>151</v>
      </c>
      <c r="D43" s="260"/>
      <c r="E43" s="260"/>
      <c r="F43" s="120"/>
      <c r="G43" s="123"/>
    </row>
    <row r="44" spans="2:7" s="46" customFormat="1" ht="15" customHeight="1">
      <c r="B44" s="43" t="s">
        <v>152</v>
      </c>
      <c r="C44" s="44">
        <v>31</v>
      </c>
      <c r="D44" s="61" t="s">
        <v>153</v>
      </c>
      <c r="E44" s="128">
        <v>2077000</v>
      </c>
      <c r="F44" s="120"/>
      <c r="G44" s="123"/>
    </row>
    <row r="45" spans="2:7" s="46" customFormat="1" ht="15" customHeight="1">
      <c r="B45" s="47" t="s">
        <v>154</v>
      </c>
      <c r="C45" s="48">
        <v>32</v>
      </c>
      <c r="D45" s="62" t="s">
        <v>155</v>
      </c>
      <c r="E45" s="129"/>
      <c r="F45" s="120"/>
      <c r="G45" s="123"/>
    </row>
    <row r="46" spans="2:7" s="46" customFormat="1" ht="15" customHeight="1">
      <c r="B46" s="47" t="s">
        <v>156</v>
      </c>
      <c r="C46" s="48">
        <v>33</v>
      </c>
      <c r="D46" s="62" t="s">
        <v>157</v>
      </c>
      <c r="E46" s="129"/>
      <c r="F46" s="120"/>
      <c r="G46" s="123"/>
    </row>
    <row r="47" spans="2:7" s="46" customFormat="1" ht="15" customHeight="1">
      <c r="B47" s="47" t="s">
        <v>158</v>
      </c>
      <c r="C47" s="48">
        <v>34</v>
      </c>
      <c r="D47" s="62" t="s">
        <v>159</v>
      </c>
      <c r="E47" s="129">
        <v>6731407.737101233</v>
      </c>
      <c r="F47" s="120"/>
      <c r="G47" s="123"/>
    </row>
    <row r="48" spans="2:7" s="46" customFormat="1" ht="15" customHeight="1">
      <c r="B48" s="47" t="s">
        <v>160</v>
      </c>
      <c r="C48" s="48">
        <v>35</v>
      </c>
      <c r="D48" s="62" t="s">
        <v>161</v>
      </c>
      <c r="E48" s="129">
        <v>3177268.4245137777</v>
      </c>
      <c r="F48" s="120"/>
      <c r="G48" s="123"/>
    </row>
    <row r="49" spans="2:7" s="46" customFormat="1" ht="15" customHeight="1">
      <c r="B49" s="47" t="s">
        <v>162</v>
      </c>
      <c r="C49" s="48">
        <v>36</v>
      </c>
      <c r="D49" s="62" t="s">
        <v>163</v>
      </c>
      <c r="E49" s="129">
        <v>1961563.9100000001</v>
      </c>
      <c r="F49" s="120"/>
      <c r="G49" s="123"/>
    </row>
    <row r="50" spans="2:7" s="56" customFormat="1" ht="15" customHeight="1">
      <c r="B50" s="47" t="s">
        <v>164</v>
      </c>
      <c r="C50" s="68">
        <v>37</v>
      </c>
      <c r="D50" s="69" t="s">
        <v>165</v>
      </c>
      <c r="E50" s="131">
        <f>SUM(E44+E45-E46+E47+E48+E49)</f>
        <v>13947240.07161501</v>
      </c>
      <c r="F50" s="120"/>
      <c r="G50" s="123"/>
    </row>
    <row r="51" spans="2:7" s="56" customFormat="1" ht="15" customHeight="1" thickBot="1">
      <c r="B51" s="53" t="s">
        <v>166</v>
      </c>
      <c r="C51" s="70">
        <v>38</v>
      </c>
      <c r="D51" s="71" t="s">
        <v>167</v>
      </c>
      <c r="E51" s="132">
        <f>E41+E50</f>
        <v>70755407.22276817</v>
      </c>
      <c r="F51" s="120"/>
      <c r="G51" s="123"/>
    </row>
    <row r="52" s="72" customFormat="1" ht="15"/>
    <row r="53" s="72" customFormat="1" ht="15"/>
    <row r="54" spans="3:5" ht="15">
      <c r="C54" s="254"/>
      <c r="D54" s="254"/>
      <c r="E54" s="254"/>
    </row>
    <row r="55" spans="3:5" ht="15">
      <c r="C55" s="255"/>
      <c r="D55" s="255"/>
      <c r="E55" s="255"/>
    </row>
    <row r="56" spans="3:5" ht="15">
      <c r="C56" s="254"/>
      <c r="D56" s="254"/>
      <c r="E56" s="254"/>
    </row>
    <row r="57" spans="3:5" ht="15">
      <c r="C57" s="255"/>
      <c r="D57" s="255"/>
      <c r="E57" s="255"/>
    </row>
    <row r="58" spans="3:5" ht="15" customHeight="1">
      <c r="C58" s="254"/>
      <c r="D58" s="254"/>
      <c r="E58" s="254"/>
    </row>
    <row r="59" spans="3:5" ht="15">
      <c r="C59" s="255"/>
      <c r="D59" s="255"/>
      <c r="E59" s="255"/>
    </row>
  </sheetData>
  <sheetProtection/>
  <mergeCells count="12">
    <mergeCell ref="C58:E58"/>
    <mergeCell ref="C59:E59"/>
    <mergeCell ref="C30:E30"/>
    <mergeCell ref="C43:E43"/>
    <mergeCell ref="C54:E54"/>
    <mergeCell ref="C55:E55"/>
    <mergeCell ref="C56:E56"/>
    <mergeCell ref="C57:E57"/>
    <mergeCell ref="B2:C2"/>
    <mergeCell ref="B3:E3"/>
    <mergeCell ref="C5:E5"/>
    <mergeCell ref="C9:E9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AA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H2" sqref="H2"/>
    </sheetView>
  </sheetViews>
  <sheetFormatPr defaultColWidth="9.140625" defaultRowHeight="12.75"/>
  <cols>
    <col min="1" max="1" width="2.00390625" style="42" customWidth="1"/>
    <col min="2" max="2" width="11.00390625" style="42" customWidth="1"/>
    <col min="3" max="3" width="5.8515625" style="42" customWidth="1"/>
    <col min="4" max="4" width="81.7109375" style="42" customWidth="1"/>
    <col min="5" max="5" width="15.7109375" style="42" customWidth="1"/>
    <col min="6" max="6" width="11.57421875" style="42" bestFit="1" customWidth="1"/>
    <col min="7" max="8" width="11.00390625" style="42" bestFit="1" customWidth="1"/>
    <col min="9" max="16384" width="9.140625" style="42" customWidth="1"/>
  </cols>
  <sheetData>
    <row r="1" spans="2:5" ht="15" customHeight="1">
      <c r="B1" s="261" t="s">
        <v>84</v>
      </c>
      <c r="C1" s="261"/>
      <c r="D1" s="119" t="s">
        <v>243</v>
      </c>
      <c r="E1" s="114" t="s">
        <v>239</v>
      </c>
    </row>
    <row r="2" spans="2:5" ht="15" customHeight="1">
      <c r="B2" s="261" t="s">
        <v>246</v>
      </c>
      <c r="C2" s="261"/>
      <c r="D2" s="261"/>
      <c r="E2" s="261"/>
    </row>
    <row r="3" ht="15" customHeight="1"/>
    <row r="4" spans="4:5" s="74" customFormat="1" ht="12.75" customHeight="1">
      <c r="D4" s="262" t="s">
        <v>168</v>
      </c>
      <c r="E4" s="262"/>
    </row>
    <row r="5" ht="15" customHeight="1" thickBot="1">
      <c r="E5" s="112" t="s">
        <v>86</v>
      </c>
    </row>
    <row r="6" spans="2:5" s="77" customFormat="1" ht="45" customHeight="1" thickBot="1">
      <c r="B6" s="33" t="s">
        <v>87</v>
      </c>
      <c r="C6" s="75" t="s">
        <v>88</v>
      </c>
      <c r="D6" s="76"/>
      <c r="E6" s="37" t="s">
        <v>89</v>
      </c>
    </row>
    <row r="7" spans="3:5" s="66" customFormat="1" ht="9" customHeight="1">
      <c r="C7" s="78"/>
      <c r="D7" s="78"/>
      <c r="E7" s="79"/>
    </row>
    <row r="8" spans="3:5" s="66" customFormat="1" ht="15" customHeight="1" thickBot="1">
      <c r="C8" s="263" t="s">
        <v>169</v>
      </c>
      <c r="D8" s="263"/>
      <c r="E8" s="263"/>
    </row>
    <row r="9" spans="2:7" ht="15" customHeight="1">
      <c r="B9" s="80" t="s">
        <v>91</v>
      </c>
      <c r="C9" s="81">
        <v>1</v>
      </c>
      <c r="D9" s="82" t="s">
        <v>170</v>
      </c>
      <c r="E9" s="83">
        <v>40990690.277777776</v>
      </c>
      <c r="F9" s="121"/>
      <c r="G9" s="121"/>
    </row>
    <row r="10" spans="2:8" ht="15" customHeight="1">
      <c r="B10" s="84" t="s">
        <v>92</v>
      </c>
      <c r="C10" s="85">
        <v>2</v>
      </c>
      <c r="D10" s="86" t="s">
        <v>171</v>
      </c>
      <c r="E10" s="87">
        <v>27914043.682756297</v>
      </c>
      <c r="F10" s="121"/>
      <c r="G10" s="121"/>
      <c r="H10" s="121"/>
    </row>
    <row r="11" spans="2:8" ht="15" customHeight="1">
      <c r="B11" s="84" t="s">
        <v>94</v>
      </c>
      <c r="C11" s="85">
        <v>3</v>
      </c>
      <c r="D11" s="88" t="s">
        <v>172</v>
      </c>
      <c r="E11" s="87">
        <v>8290691.311865099</v>
      </c>
      <c r="F11" s="121"/>
      <c r="G11" s="121"/>
      <c r="H11" s="125"/>
    </row>
    <row r="12" spans="2:7" ht="15" customHeight="1">
      <c r="B12" s="84" t="s">
        <v>96</v>
      </c>
      <c r="C12" s="85">
        <v>4</v>
      </c>
      <c r="D12" s="89" t="s">
        <v>173</v>
      </c>
      <c r="E12" s="87">
        <v>10676609.33109467</v>
      </c>
      <c r="F12" s="121"/>
      <c r="G12" s="121"/>
    </row>
    <row r="13" spans="2:7" s="46" customFormat="1" ht="15" customHeight="1">
      <c r="B13" s="84" t="s">
        <v>98</v>
      </c>
      <c r="C13" s="48">
        <v>5</v>
      </c>
      <c r="D13" s="49" t="s">
        <v>174</v>
      </c>
      <c r="E13" s="133">
        <f>E9-E10-E11+E12</f>
        <v>15462564.61425105</v>
      </c>
      <c r="F13" s="121"/>
      <c r="G13" s="121"/>
    </row>
    <row r="14" spans="2:7" ht="15" customHeight="1">
      <c r="B14" s="84" t="s">
        <v>100</v>
      </c>
      <c r="C14" s="85">
        <v>6</v>
      </c>
      <c r="D14" s="86" t="s">
        <v>175</v>
      </c>
      <c r="E14" s="87">
        <v>8693023.91245098</v>
      </c>
      <c r="F14" s="121"/>
      <c r="G14" s="121"/>
    </row>
    <row r="15" spans="2:7" ht="15" customHeight="1">
      <c r="B15" s="84" t="s">
        <v>102</v>
      </c>
      <c r="C15" s="85">
        <v>7</v>
      </c>
      <c r="D15" s="86" t="s">
        <v>176</v>
      </c>
      <c r="E15" s="87">
        <v>472070.9579999999</v>
      </c>
      <c r="F15" s="121"/>
      <c r="G15" s="121"/>
    </row>
    <row r="16" spans="2:7" ht="15" customHeight="1">
      <c r="B16" s="84" t="s">
        <v>104</v>
      </c>
      <c r="C16" s="85">
        <v>8</v>
      </c>
      <c r="D16" s="88" t="s">
        <v>177</v>
      </c>
      <c r="E16" s="87">
        <v>-404360.1693464052</v>
      </c>
      <c r="F16" s="121"/>
      <c r="G16" s="121"/>
    </row>
    <row r="17" spans="2:7" ht="15" customHeight="1">
      <c r="B17" s="84" t="s">
        <v>106</v>
      </c>
      <c r="C17" s="85">
        <v>9</v>
      </c>
      <c r="D17" s="88" t="s">
        <v>178</v>
      </c>
      <c r="E17" s="87">
        <v>596491.7275000005</v>
      </c>
      <c r="F17" s="121"/>
      <c r="G17" s="121"/>
    </row>
    <row r="18" spans="2:7" ht="15" customHeight="1">
      <c r="B18" s="84" t="s">
        <v>108</v>
      </c>
      <c r="C18" s="85">
        <v>10</v>
      </c>
      <c r="D18" s="88" t="s">
        <v>179</v>
      </c>
      <c r="E18" s="87">
        <v>343383.238</v>
      </c>
      <c r="F18" s="121"/>
      <c r="G18" s="121"/>
    </row>
    <row r="19" spans="2:7" s="46" customFormat="1" ht="15" customHeight="1">
      <c r="B19" s="84" t="s">
        <v>110</v>
      </c>
      <c r="C19" s="48">
        <v>11</v>
      </c>
      <c r="D19" s="49" t="s">
        <v>180</v>
      </c>
      <c r="E19" s="133">
        <f>E14-E15+E16-E17-E18</f>
        <v>6876717.819604576</v>
      </c>
      <c r="F19" s="121"/>
      <c r="G19" s="121"/>
    </row>
    <row r="20" spans="2:7" s="46" customFormat="1" ht="15" customHeight="1">
      <c r="B20" s="84" t="s">
        <v>112</v>
      </c>
      <c r="C20" s="48">
        <v>12</v>
      </c>
      <c r="D20" s="49" t="s">
        <v>181</v>
      </c>
      <c r="E20" s="133">
        <v>23211.61</v>
      </c>
      <c r="F20" s="121"/>
      <c r="G20" s="121"/>
    </row>
    <row r="21" spans="2:7" s="46" customFormat="1" ht="15" customHeight="1">
      <c r="B21" s="84" t="s">
        <v>114</v>
      </c>
      <c r="C21" s="48">
        <v>13</v>
      </c>
      <c r="D21" s="49" t="s">
        <v>182</v>
      </c>
      <c r="E21" s="133">
        <v>-1424283.8560491763</v>
      </c>
      <c r="F21" s="121"/>
      <c r="G21" s="121"/>
    </row>
    <row r="22" spans="2:7" s="46" customFormat="1" ht="15" customHeight="1" thickBot="1">
      <c r="B22" s="90" t="s">
        <v>116</v>
      </c>
      <c r="C22" s="91">
        <v>14</v>
      </c>
      <c r="D22" s="92" t="s">
        <v>183</v>
      </c>
      <c r="E22" s="93">
        <f>E13-E19-E20+E21</f>
        <v>7138351.328597298</v>
      </c>
      <c r="F22" s="121"/>
      <c r="G22" s="121"/>
    </row>
    <row r="23" spans="3:7" ht="9" customHeight="1">
      <c r="C23" s="58"/>
      <c r="D23" s="94"/>
      <c r="E23" s="60"/>
      <c r="F23" s="121"/>
      <c r="G23" s="121"/>
    </row>
    <row r="24" spans="3:7" ht="15" customHeight="1" thickBot="1">
      <c r="C24" s="263" t="s">
        <v>184</v>
      </c>
      <c r="D24" s="263"/>
      <c r="E24" s="263"/>
      <c r="F24" s="121"/>
      <c r="G24" s="121"/>
    </row>
    <row r="25" spans="2:7" ht="15" customHeight="1">
      <c r="B25" s="80" t="s">
        <v>118</v>
      </c>
      <c r="C25" s="81">
        <v>15</v>
      </c>
      <c r="D25" s="82" t="s">
        <v>170</v>
      </c>
      <c r="E25" s="83">
        <v>-77490</v>
      </c>
      <c r="F25" s="121"/>
      <c r="G25" s="121"/>
    </row>
    <row r="26" spans="2:7" ht="15" customHeight="1">
      <c r="B26" s="84" t="s">
        <v>120</v>
      </c>
      <c r="C26" s="85">
        <v>16</v>
      </c>
      <c r="D26" s="86" t="s">
        <v>171</v>
      </c>
      <c r="E26" s="87">
        <v>0</v>
      </c>
      <c r="F26" s="121"/>
      <c r="G26" s="121"/>
    </row>
    <row r="27" spans="2:7" ht="15" customHeight="1">
      <c r="B27" s="84" t="s">
        <v>122</v>
      </c>
      <c r="C27" s="85">
        <v>17</v>
      </c>
      <c r="D27" s="88" t="s">
        <v>172</v>
      </c>
      <c r="E27" s="87">
        <v>-261425</v>
      </c>
      <c r="F27" s="121"/>
      <c r="G27" s="121"/>
    </row>
    <row r="28" spans="2:7" ht="15" customHeight="1">
      <c r="B28" s="84" t="s">
        <v>124</v>
      </c>
      <c r="C28" s="85">
        <v>18</v>
      </c>
      <c r="D28" s="88" t="s">
        <v>173</v>
      </c>
      <c r="E28" s="87"/>
      <c r="F28" s="121"/>
      <c r="G28" s="121"/>
    </row>
    <row r="29" spans="2:7" s="46" customFormat="1" ht="15" customHeight="1">
      <c r="B29" s="84" t="s">
        <v>126</v>
      </c>
      <c r="C29" s="48">
        <v>19</v>
      </c>
      <c r="D29" s="49" t="s">
        <v>185</v>
      </c>
      <c r="E29" s="133">
        <f>E25-E26-E27+E28</f>
        <v>183935</v>
      </c>
      <c r="F29" s="121"/>
      <c r="G29" s="121"/>
    </row>
    <row r="30" spans="2:7" ht="15" customHeight="1">
      <c r="B30" s="84" t="s">
        <v>129</v>
      </c>
      <c r="C30" s="85">
        <v>20</v>
      </c>
      <c r="D30" s="86" t="s">
        <v>175</v>
      </c>
      <c r="E30" s="87">
        <v>113750</v>
      </c>
      <c r="F30" s="121"/>
      <c r="G30" s="121"/>
    </row>
    <row r="31" spans="2:7" ht="15" customHeight="1">
      <c r="B31" s="84" t="s">
        <v>131</v>
      </c>
      <c r="C31" s="85">
        <v>21</v>
      </c>
      <c r="D31" s="86" t="s">
        <v>186</v>
      </c>
      <c r="E31" s="87">
        <v>0</v>
      </c>
      <c r="F31" s="121"/>
      <c r="G31" s="121"/>
    </row>
    <row r="32" spans="2:7" ht="15" customHeight="1">
      <c r="B32" s="84" t="s">
        <v>133</v>
      </c>
      <c r="C32" s="85">
        <v>22</v>
      </c>
      <c r="D32" s="88" t="s">
        <v>177</v>
      </c>
      <c r="E32" s="87">
        <v>15250</v>
      </c>
      <c r="F32" s="121"/>
      <c r="G32" s="121"/>
    </row>
    <row r="33" spans="2:7" ht="15" customHeight="1">
      <c r="B33" s="84" t="s">
        <v>135</v>
      </c>
      <c r="C33" s="85">
        <v>23</v>
      </c>
      <c r="D33" s="88" t="s">
        <v>178</v>
      </c>
      <c r="E33" s="87"/>
      <c r="F33" s="121"/>
      <c r="G33" s="121"/>
    </row>
    <row r="34" spans="2:7" ht="15" customHeight="1">
      <c r="B34" s="84" t="s">
        <v>137</v>
      </c>
      <c r="C34" s="85">
        <v>24</v>
      </c>
      <c r="D34" s="88" t="s">
        <v>187</v>
      </c>
      <c r="E34" s="87"/>
      <c r="F34" s="121"/>
      <c r="G34" s="121"/>
    </row>
    <row r="35" spans="2:7" s="46" customFormat="1" ht="15" customHeight="1">
      <c r="B35" s="84" t="s">
        <v>139</v>
      </c>
      <c r="C35" s="48">
        <v>25</v>
      </c>
      <c r="D35" s="49" t="s">
        <v>188</v>
      </c>
      <c r="E35" s="133">
        <f>E30-E31+E32-E33-E34</f>
        <v>129000</v>
      </c>
      <c r="F35" s="121"/>
      <c r="G35" s="121"/>
    </row>
    <row r="36" spans="2:7" ht="15" customHeight="1">
      <c r="B36" s="84" t="s">
        <v>141</v>
      </c>
      <c r="C36" s="85">
        <v>26</v>
      </c>
      <c r="D36" s="86" t="s">
        <v>189</v>
      </c>
      <c r="E36" s="87"/>
      <c r="F36" s="121"/>
      <c r="G36" s="121"/>
    </row>
    <row r="37" spans="2:7" ht="15" customHeight="1">
      <c r="B37" s="84" t="s">
        <v>143</v>
      </c>
      <c r="C37" s="85">
        <v>27</v>
      </c>
      <c r="D37" s="88" t="s">
        <v>190</v>
      </c>
      <c r="E37" s="87"/>
      <c r="F37" s="121"/>
      <c r="G37" s="121"/>
    </row>
    <row r="38" spans="2:7" s="46" customFormat="1" ht="15" customHeight="1">
      <c r="B38" s="84" t="s">
        <v>145</v>
      </c>
      <c r="C38" s="48">
        <v>28</v>
      </c>
      <c r="D38" s="49" t="s">
        <v>191</v>
      </c>
      <c r="E38" s="133">
        <v>0</v>
      </c>
      <c r="F38" s="121"/>
      <c r="G38" s="121"/>
    </row>
    <row r="39" spans="2:7" s="46" customFormat="1" ht="15" customHeight="1">
      <c r="B39" s="84" t="s">
        <v>147</v>
      </c>
      <c r="C39" s="48">
        <v>29</v>
      </c>
      <c r="D39" s="49" t="s">
        <v>192</v>
      </c>
      <c r="E39" s="133"/>
      <c r="F39" s="121"/>
      <c r="G39" s="121"/>
    </row>
    <row r="40" spans="2:7" s="46" customFormat="1" ht="15" customHeight="1">
      <c r="B40" s="84" t="s">
        <v>149</v>
      </c>
      <c r="C40" s="48">
        <v>30</v>
      </c>
      <c r="D40" s="49" t="s">
        <v>182</v>
      </c>
      <c r="E40" s="133">
        <v>-37619</v>
      </c>
      <c r="F40" s="121"/>
      <c r="G40" s="121"/>
    </row>
    <row r="41" spans="2:7" s="46" customFormat="1" ht="15" customHeight="1" thickBot="1">
      <c r="B41" s="90" t="s">
        <v>152</v>
      </c>
      <c r="C41" s="91">
        <v>31</v>
      </c>
      <c r="D41" s="92" t="s">
        <v>193</v>
      </c>
      <c r="E41" s="93">
        <f>E29-E35+E38-E39+E40</f>
        <v>17316</v>
      </c>
      <c r="F41" s="121"/>
      <c r="G41" s="121"/>
    </row>
    <row r="42" spans="3:7" s="78" customFormat="1" ht="9" customHeight="1" thickBot="1">
      <c r="C42" s="58"/>
      <c r="D42" s="95"/>
      <c r="E42" s="127"/>
      <c r="F42" s="121"/>
      <c r="G42" s="121"/>
    </row>
    <row r="43" spans="2:7" s="46" customFormat="1" ht="15" customHeight="1" thickBot="1">
      <c r="B43" s="97" t="s">
        <v>154</v>
      </c>
      <c r="C43" s="98">
        <v>32</v>
      </c>
      <c r="D43" s="99" t="s">
        <v>194</v>
      </c>
      <c r="E43" s="134">
        <f>E22+E41</f>
        <v>7155667.328597298</v>
      </c>
      <c r="F43" s="121"/>
      <c r="G43" s="121"/>
    </row>
    <row r="44" spans="3:7" ht="9" customHeight="1">
      <c r="C44" s="58"/>
      <c r="D44" s="95"/>
      <c r="E44" s="60"/>
      <c r="F44" s="121"/>
      <c r="G44" s="121"/>
    </row>
    <row r="45" spans="3:7" ht="15" customHeight="1" thickBot="1">
      <c r="C45" s="58"/>
      <c r="D45" s="263" t="s">
        <v>195</v>
      </c>
      <c r="E45" s="263"/>
      <c r="F45" s="121"/>
      <c r="G45" s="121"/>
    </row>
    <row r="46" spans="2:7" ht="15" customHeight="1">
      <c r="B46" s="80" t="s">
        <v>156</v>
      </c>
      <c r="C46" s="81">
        <v>33</v>
      </c>
      <c r="D46" s="100" t="s">
        <v>196</v>
      </c>
      <c r="E46" s="83">
        <v>0</v>
      </c>
      <c r="F46" s="121"/>
      <c r="G46" s="121"/>
    </row>
    <row r="47" spans="2:7" ht="15" customHeight="1">
      <c r="B47" s="84" t="s">
        <v>158</v>
      </c>
      <c r="C47" s="85">
        <v>34</v>
      </c>
      <c r="D47" s="86" t="s">
        <v>197</v>
      </c>
      <c r="E47" s="87">
        <v>0</v>
      </c>
      <c r="F47" s="121"/>
      <c r="G47" s="121"/>
    </row>
    <row r="48" spans="2:7" ht="15" customHeight="1">
      <c r="B48" s="101" t="s">
        <v>160</v>
      </c>
      <c r="C48" s="85">
        <v>35</v>
      </c>
      <c r="D48" s="86" t="s">
        <v>198</v>
      </c>
      <c r="E48" s="87">
        <v>0</v>
      </c>
      <c r="F48" s="121"/>
      <c r="G48" s="121"/>
    </row>
    <row r="49" spans="2:7" s="46" customFormat="1" ht="15" customHeight="1" thickBot="1">
      <c r="B49" s="90" t="s">
        <v>162</v>
      </c>
      <c r="C49" s="91">
        <v>36</v>
      </c>
      <c r="D49" s="92" t="s">
        <v>199</v>
      </c>
      <c r="E49" s="93">
        <f>E46-E47-E48</f>
        <v>0</v>
      </c>
      <c r="F49" s="121"/>
      <c r="G49" s="121"/>
    </row>
    <row r="50" spans="3:7" ht="8.25" customHeight="1">
      <c r="C50" s="58"/>
      <c r="D50" s="94"/>
      <c r="E50" s="60"/>
      <c r="F50" s="121"/>
      <c r="G50" s="121"/>
    </row>
    <row r="51" spans="3:7" ht="15" customHeight="1" thickBot="1">
      <c r="C51" s="263" t="s">
        <v>200</v>
      </c>
      <c r="D51" s="263"/>
      <c r="E51" s="263"/>
      <c r="F51" s="121"/>
      <c r="G51" s="121"/>
    </row>
    <row r="52" spans="2:7" ht="15" customHeight="1">
      <c r="B52" s="80" t="s">
        <v>164</v>
      </c>
      <c r="C52" s="81">
        <v>37</v>
      </c>
      <c r="D52" s="82" t="s">
        <v>201</v>
      </c>
      <c r="E52" s="83">
        <v>398584.4</v>
      </c>
      <c r="F52" s="121"/>
      <c r="G52" s="121"/>
    </row>
    <row r="53" spans="2:7" ht="15" customHeight="1">
      <c r="B53" s="84" t="s">
        <v>166</v>
      </c>
      <c r="C53" s="85">
        <v>38</v>
      </c>
      <c r="D53" s="88" t="s">
        <v>202</v>
      </c>
      <c r="E53" s="87">
        <v>0</v>
      </c>
      <c r="F53" s="121"/>
      <c r="G53" s="121"/>
    </row>
    <row r="54" spans="2:7" ht="15" customHeight="1">
      <c r="B54" s="84" t="s">
        <v>203</v>
      </c>
      <c r="C54" s="85">
        <v>39</v>
      </c>
      <c r="D54" s="88" t="s">
        <v>204</v>
      </c>
      <c r="E54" s="87">
        <v>0</v>
      </c>
      <c r="F54" s="121"/>
      <c r="G54" s="121"/>
    </row>
    <row r="55" spans="2:27" ht="15" customHeight="1">
      <c r="B55" s="84" t="s">
        <v>205</v>
      </c>
      <c r="C55" s="85">
        <v>40</v>
      </c>
      <c r="D55" s="88" t="s">
        <v>206</v>
      </c>
      <c r="E55" s="87">
        <v>0</v>
      </c>
      <c r="F55" s="121"/>
      <c r="G55" s="121"/>
      <c r="AA55" s="42">
        <f>AA50-'IS'!E190</f>
        <v>0</v>
      </c>
    </row>
    <row r="56" spans="2:7" ht="15" customHeight="1">
      <c r="B56" s="84" t="s">
        <v>207</v>
      </c>
      <c r="C56" s="85">
        <v>41</v>
      </c>
      <c r="D56" s="88" t="s">
        <v>109</v>
      </c>
      <c r="E56" s="87">
        <v>0</v>
      </c>
      <c r="F56" s="121"/>
      <c r="G56" s="121"/>
    </row>
    <row r="57" spans="2:7" ht="15" customHeight="1">
      <c r="B57" s="84" t="s">
        <v>208</v>
      </c>
      <c r="C57" s="85">
        <v>42</v>
      </c>
      <c r="D57" s="88" t="s">
        <v>111</v>
      </c>
      <c r="E57" s="87">
        <v>0</v>
      </c>
      <c r="F57" s="121"/>
      <c r="G57" s="121"/>
    </row>
    <row r="58" spans="2:7" ht="15" customHeight="1">
      <c r="B58" s="84" t="s">
        <v>209</v>
      </c>
      <c r="C58" s="85">
        <v>43</v>
      </c>
      <c r="D58" s="88" t="s">
        <v>119</v>
      </c>
      <c r="E58" s="87">
        <v>0</v>
      </c>
      <c r="F58" s="121"/>
      <c r="G58" s="121"/>
    </row>
    <row r="59" spans="2:7" ht="15" customHeight="1">
      <c r="B59" s="84" t="s">
        <v>210</v>
      </c>
      <c r="C59" s="85">
        <v>44</v>
      </c>
      <c r="D59" s="88" t="s">
        <v>211</v>
      </c>
      <c r="E59" s="87">
        <v>7791.33</v>
      </c>
      <c r="F59" s="121"/>
      <c r="G59" s="121"/>
    </row>
    <row r="60" spans="2:7" ht="15" customHeight="1">
      <c r="B60" s="84" t="s">
        <v>212</v>
      </c>
      <c r="C60" s="85">
        <v>45</v>
      </c>
      <c r="D60" s="88" t="s">
        <v>213</v>
      </c>
      <c r="E60" s="87"/>
      <c r="F60" s="121"/>
      <c r="G60" s="121"/>
    </row>
    <row r="61" spans="2:7" s="94" customFormat="1" ht="15" customHeight="1" thickBot="1">
      <c r="B61" s="90" t="s">
        <v>214</v>
      </c>
      <c r="C61" s="102">
        <v>46</v>
      </c>
      <c r="D61" s="103" t="s">
        <v>215</v>
      </c>
      <c r="E61" s="93">
        <f>SUM(E52:E60)</f>
        <v>406375.73000000004</v>
      </c>
      <c r="F61" s="121"/>
      <c r="G61" s="121"/>
    </row>
    <row r="62" spans="3:7" s="94" customFormat="1" ht="9" customHeight="1">
      <c r="C62" s="58"/>
      <c r="E62" s="96"/>
      <c r="F62" s="121"/>
      <c r="G62" s="121"/>
    </row>
    <row r="63" spans="3:7" s="94" customFormat="1" ht="15" customHeight="1" thickBot="1">
      <c r="C63" s="264" t="s">
        <v>216</v>
      </c>
      <c r="D63" s="264"/>
      <c r="E63" s="264"/>
      <c r="F63" s="121"/>
      <c r="G63" s="121"/>
    </row>
    <row r="64" spans="2:7" ht="15" customHeight="1">
      <c r="B64" s="80" t="s">
        <v>217</v>
      </c>
      <c r="C64" s="81">
        <v>47</v>
      </c>
      <c r="D64" s="104" t="s">
        <v>218</v>
      </c>
      <c r="E64" s="83">
        <v>2149884.38</v>
      </c>
      <c r="F64" s="121"/>
      <c r="G64" s="121"/>
    </row>
    <row r="65" spans="2:7" ht="15" customHeight="1">
      <c r="B65" s="84" t="s">
        <v>219</v>
      </c>
      <c r="C65" s="85">
        <v>48</v>
      </c>
      <c r="D65" s="105" t="s">
        <v>220</v>
      </c>
      <c r="E65" s="87">
        <v>1488747.27</v>
      </c>
      <c r="F65" s="121"/>
      <c r="G65" s="121"/>
    </row>
    <row r="66" spans="2:7" ht="15" customHeight="1">
      <c r="B66" s="84" t="s">
        <v>221</v>
      </c>
      <c r="C66" s="85">
        <v>49</v>
      </c>
      <c r="D66" s="105" t="s">
        <v>222</v>
      </c>
      <c r="E66" s="87">
        <v>29185.84</v>
      </c>
      <c r="F66" s="121"/>
      <c r="G66" s="121"/>
    </row>
    <row r="67" spans="2:7" ht="15" customHeight="1">
      <c r="B67" s="84" t="s">
        <v>223</v>
      </c>
      <c r="C67" s="85">
        <v>50</v>
      </c>
      <c r="D67" s="105" t="s">
        <v>224</v>
      </c>
      <c r="E67" s="87">
        <v>171336.87</v>
      </c>
      <c r="F67" s="121"/>
      <c r="G67" s="121"/>
    </row>
    <row r="68" spans="2:7" ht="15" customHeight="1">
      <c r="B68" s="84" t="s">
        <v>225</v>
      </c>
      <c r="C68" s="85">
        <v>51</v>
      </c>
      <c r="D68" s="105" t="s">
        <v>226</v>
      </c>
      <c r="E68" s="87">
        <v>0</v>
      </c>
      <c r="F68" s="121"/>
      <c r="G68" s="121"/>
    </row>
    <row r="69" spans="2:7" ht="15" customHeight="1">
      <c r="B69" s="84" t="s">
        <v>227</v>
      </c>
      <c r="C69" s="85">
        <v>52</v>
      </c>
      <c r="D69" s="105" t="s">
        <v>228</v>
      </c>
      <c r="E69" s="87"/>
      <c r="F69" s="121"/>
      <c r="G69" s="121"/>
    </row>
    <row r="70" spans="2:7" ht="15" customHeight="1" thickBot="1">
      <c r="B70" s="106" t="s">
        <v>229</v>
      </c>
      <c r="C70" s="107">
        <v>53</v>
      </c>
      <c r="D70" s="108" t="s">
        <v>230</v>
      </c>
      <c r="E70" s="135">
        <v>15074.15377185162</v>
      </c>
      <c r="F70" s="121"/>
      <c r="G70" s="121"/>
    </row>
    <row r="71" spans="3:7" s="66" customFormat="1" ht="9" customHeight="1" thickBot="1">
      <c r="C71" s="65"/>
      <c r="D71" s="109"/>
      <c r="E71" s="126"/>
      <c r="F71" s="121"/>
      <c r="G71" s="121"/>
    </row>
    <row r="72" spans="2:7" s="46" customFormat="1" ht="15" customHeight="1">
      <c r="B72" s="80" t="s">
        <v>231</v>
      </c>
      <c r="C72" s="44">
        <v>54</v>
      </c>
      <c r="D72" s="45" t="s">
        <v>232</v>
      </c>
      <c r="E72" s="136">
        <f>E43+E49+E61-E64-E65-E66-E67-E68-E69+E70</f>
        <v>3737962.85236915</v>
      </c>
      <c r="F72" s="121"/>
      <c r="G72" s="121"/>
    </row>
    <row r="73" spans="2:7" s="46" customFormat="1" ht="15" customHeight="1">
      <c r="B73" s="84" t="s">
        <v>233</v>
      </c>
      <c r="C73" s="48">
        <v>55</v>
      </c>
      <c r="D73" s="110" t="s">
        <v>234</v>
      </c>
      <c r="E73" s="133">
        <v>560694.4278553725</v>
      </c>
      <c r="F73" s="121"/>
      <c r="G73" s="121"/>
    </row>
    <row r="74" spans="2:7" s="46" customFormat="1" ht="15" customHeight="1" thickBot="1">
      <c r="B74" s="90" t="s">
        <v>235</v>
      </c>
      <c r="C74" s="91">
        <v>56</v>
      </c>
      <c r="D74" s="92" t="s">
        <v>236</v>
      </c>
      <c r="E74" s="93">
        <f>E72-E73</f>
        <v>3177268.4245137777</v>
      </c>
      <c r="F74" s="121"/>
      <c r="G74" s="121"/>
    </row>
    <row r="75" ht="15">
      <c r="D75" s="111"/>
    </row>
    <row r="76" spans="3:5" ht="15">
      <c r="C76" s="254"/>
      <c r="D76" s="254"/>
      <c r="E76" s="254"/>
    </row>
    <row r="77" spans="3:5" ht="15">
      <c r="C77" s="255"/>
      <c r="D77" s="255"/>
      <c r="E77" s="255"/>
    </row>
    <row r="78" spans="3:5" ht="15">
      <c r="C78" s="254"/>
      <c r="D78" s="254"/>
      <c r="E78" s="254"/>
    </row>
    <row r="79" spans="3:5" ht="15">
      <c r="C79" s="255"/>
      <c r="D79" s="255"/>
      <c r="E79" s="255"/>
    </row>
    <row r="80" spans="3:5" ht="15">
      <c r="C80" s="254"/>
      <c r="D80" s="254"/>
      <c r="E80" s="254"/>
    </row>
    <row r="81" spans="3:5" ht="15">
      <c r="C81" s="255"/>
      <c r="D81" s="255"/>
      <c r="E81" s="255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N60"/>
  <sheetViews>
    <sheetView zoomScale="80" zoomScaleNormal="8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" sqref="K3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9.00390625" style="5" customWidth="1"/>
    <col min="4" max="4" width="9.57421875" style="5" customWidth="1"/>
    <col min="5" max="5" width="9.140625" style="5" customWidth="1"/>
    <col min="6" max="6" width="11.140625" style="5" customWidth="1"/>
    <col min="7" max="7" width="13.28125" style="5" customWidth="1"/>
    <col min="8" max="8" width="19.140625" style="5" customWidth="1"/>
    <col min="9" max="10" width="13.7109375" style="5" customWidth="1"/>
    <col min="11" max="11" width="12.8515625" style="5" customWidth="1"/>
    <col min="12" max="13" width="10.57421875" style="5" customWidth="1"/>
    <col min="14" max="14" width="13.28125" style="5" customWidth="1"/>
    <col min="15" max="15" width="12.140625" style="5" customWidth="1"/>
    <col min="16" max="17" width="13.57421875" style="5" customWidth="1"/>
    <col min="18" max="21" width="14.00390625" style="5" customWidth="1"/>
    <col min="22" max="22" width="13.140625" style="5" customWidth="1"/>
    <col min="23" max="23" width="13.421875" style="5" customWidth="1"/>
    <col min="24" max="24" width="11.8515625" style="5" customWidth="1"/>
    <col min="25" max="25" width="14.00390625" style="5" customWidth="1"/>
    <col min="26" max="26" width="12.57421875" style="5" customWidth="1"/>
    <col min="27" max="27" width="12.140625" style="5" customWidth="1"/>
    <col min="28" max="28" width="3.00390625" style="5" customWidth="1"/>
    <col min="29" max="33" width="13.7109375" style="5" customWidth="1"/>
    <col min="34" max="34" width="10.28125" style="5" customWidth="1"/>
    <col min="35" max="36" width="10.7109375" style="5" customWidth="1"/>
    <col min="37" max="38" width="9.140625" style="5" customWidth="1"/>
    <col min="39" max="39" width="12.7109375" style="5" customWidth="1"/>
    <col min="40" max="40" width="11.7109375" style="5" customWidth="1"/>
    <col min="41" max="16384" width="9.140625" style="5" customWidth="1"/>
  </cols>
  <sheetData>
    <row r="1" spans="1:8" ht="15">
      <c r="A1" s="284" t="s">
        <v>237</v>
      </c>
      <c r="B1" s="284"/>
      <c r="C1" s="29"/>
      <c r="D1" s="29"/>
      <c r="E1" s="29"/>
      <c r="F1" s="29"/>
      <c r="G1" s="29"/>
      <c r="H1" s="29"/>
    </row>
    <row r="2" spans="1:8" ht="15">
      <c r="A2" s="115" t="s">
        <v>241</v>
      </c>
      <c r="C2" s="29"/>
      <c r="D2" s="29"/>
      <c r="E2" s="29"/>
      <c r="F2" s="29"/>
      <c r="G2" s="29"/>
      <c r="H2" s="29"/>
    </row>
    <row r="3" spans="1:25" ht="15">
      <c r="A3" s="116" t="s">
        <v>244</v>
      </c>
      <c r="C3" s="29"/>
      <c r="D3" s="29"/>
      <c r="E3" s="29"/>
      <c r="F3" s="29"/>
      <c r="G3" s="29"/>
      <c r="H3" s="29"/>
      <c r="V3" s="122"/>
      <c r="W3" s="122"/>
      <c r="X3" s="122"/>
      <c r="Y3" s="122"/>
    </row>
    <row r="4" spans="1:23" ht="15">
      <c r="A4" s="116" t="s">
        <v>247</v>
      </c>
      <c r="C4" s="29"/>
      <c r="D4" s="29"/>
      <c r="E4" s="29"/>
      <c r="F4" s="29"/>
      <c r="G4" s="29"/>
      <c r="H4" s="29"/>
      <c r="W4" s="122"/>
    </row>
    <row r="5" spans="1:8" ht="15">
      <c r="A5" s="29"/>
      <c r="B5" s="29"/>
      <c r="C5" s="29"/>
      <c r="D5" s="29"/>
      <c r="E5" s="29"/>
      <c r="F5" s="29"/>
      <c r="G5" s="29"/>
      <c r="H5" s="29"/>
    </row>
    <row r="6" spans="1:38" ht="15" customHeight="1">
      <c r="A6" s="29"/>
      <c r="B6" s="29"/>
      <c r="C6" s="276" t="s">
        <v>82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C6" s="278" t="s">
        <v>83</v>
      </c>
      <c r="AD6" s="278"/>
      <c r="AE6" s="278"/>
      <c r="AF6" s="278"/>
      <c r="AG6" s="278"/>
      <c r="AH6" s="278"/>
      <c r="AI6" s="278"/>
      <c r="AJ6" s="278"/>
      <c r="AK6" s="278"/>
      <c r="AL6" s="278"/>
    </row>
    <row r="7" spans="1:38" ht="15.75" customHeight="1" thickBot="1">
      <c r="A7" s="29"/>
      <c r="B7" s="29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C7" s="279"/>
      <c r="AD7" s="279"/>
      <c r="AE7" s="279"/>
      <c r="AF7" s="279"/>
      <c r="AG7" s="279"/>
      <c r="AH7" s="279"/>
      <c r="AI7" s="279"/>
      <c r="AJ7" s="279"/>
      <c r="AK7" s="279"/>
      <c r="AL7" s="279"/>
    </row>
    <row r="8" spans="1:38" s="1" customFormat="1" ht="89.25" customHeight="1">
      <c r="A8" s="285" t="s">
        <v>23</v>
      </c>
      <c r="B8" s="280" t="s">
        <v>70</v>
      </c>
      <c r="C8" s="291" t="s">
        <v>22</v>
      </c>
      <c r="D8" s="269"/>
      <c r="E8" s="269"/>
      <c r="F8" s="269"/>
      <c r="G8" s="269"/>
      <c r="H8" s="281" t="s">
        <v>240</v>
      </c>
      <c r="I8" s="269" t="s">
        <v>71</v>
      </c>
      <c r="J8" s="269"/>
      <c r="K8" s="269" t="s">
        <v>72</v>
      </c>
      <c r="L8" s="269"/>
      <c r="M8" s="269"/>
      <c r="N8" s="269"/>
      <c r="O8" s="269"/>
      <c r="P8" s="269" t="s">
        <v>73</v>
      </c>
      <c r="Q8" s="269"/>
      <c r="R8" s="269" t="s">
        <v>74</v>
      </c>
      <c r="S8" s="269"/>
      <c r="T8" s="269"/>
      <c r="U8" s="269"/>
      <c r="V8" s="269"/>
      <c r="W8" s="269"/>
      <c r="X8" s="269"/>
      <c r="Y8" s="269"/>
      <c r="Z8" s="269" t="s">
        <v>77</v>
      </c>
      <c r="AA8" s="280"/>
      <c r="AC8" s="268" t="s">
        <v>71</v>
      </c>
      <c r="AD8" s="269"/>
      <c r="AE8" s="269" t="s">
        <v>72</v>
      </c>
      <c r="AF8" s="269"/>
      <c r="AG8" s="269" t="s">
        <v>78</v>
      </c>
      <c r="AH8" s="269"/>
      <c r="AI8" s="269" t="s">
        <v>79</v>
      </c>
      <c r="AJ8" s="269"/>
      <c r="AK8" s="269" t="s">
        <v>77</v>
      </c>
      <c r="AL8" s="280"/>
    </row>
    <row r="9" spans="1:38" s="1" customFormat="1" ht="50.25" customHeight="1">
      <c r="A9" s="286"/>
      <c r="B9" s="288"/>
      <c r="C9" s="290" t="s">
        <v>15</v>
      </c>
      <c r="D9" s="267"/>
      <c r="E9" s="267"/>
      <c r="F9" s="267"/>
      <c r="G9" s="12" t="s">
        <v>16</v>
      </c>
      <c r="H9" s="282"/>
      <c r="I9" s="265" t="s">
        <v>0</v>
      </c>
      <c r="J9" s="265" t="s">
        <v>1</v>
      </c>
      <c r="K9" s="267" t="s">
        <v>0</v>
      </c>
      <c r="L9" s="267"/>
      <c r="M9" s="267"/>
      <c r="N9" s="267"/>
      <c r="O9" s="12" t="s">
        <v>1</v>
      </c>
      <c r="P9" s="265" t="s">
        <v>80</v>
      </c>
      <c r="Q9" s="265" t="s">
        <v>81</v>
      </c>
      <c r="R9" s="267" t="s">
        <v>75</v>
      </c>
      <c r="S9" s="267"/>
      <c r="T9" s="267"/>
      <c r="U9" s="267"/>
      <c r="V9" s="267" t="s">
        <v>76</v>
      </c>
      <c r="W9" s="267"/>
      <c r="X9" s="267"/>
      <c r="Y9" s="267"/>
      <c r="Z9" s="265" t="s">
        <v>17</v>
      </c>
      <c r="AA9" s="272" t="s">
        <v>18</v>
      </c>
      <c r="AC9" s="270" t="s">
        <v>0</v>
      </c>
      <c r="AD9" s="265" t="s">
        <v>1</v>
      </c>
      <c r="AE9" s="265" t="s">
        <v>0</v>
      </c>
      <c r="AF9" s="265" t="s">
        <v>1</v>
      </c>
      <c r="AG9" s="265" t="s">
        <v>80</v>
      </c>
      <c r="AH9" s="265" t="s">
        <v>81</v>
      </c>
      <c r="AI9" s="265" t="s">
        <v>75</v>
      </c>
      <c r="AJ9" s="265" t="s">
        <v>76</v>
      </c>
      <c r="AK9" s="265" t="s">
        <v>17</v>
      </c>
      <c r="AL9" s="272" t="s">
        <v>18</v>
      </c>
    </row>
    <row r="10" spans="1:38" s="1" customFormat="1" ht="102.75" customHeight="1" thickBot="1">
      <c r="A10" s="287"/>
      <c r="B10" s="289"/>
      <c r="C10" s="2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83"/>
      <c r="I10" s="266"/>
      <c r="J10" s="266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6"/>
      <c r="Q10" s="266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6"/>
      <c r="AA10" s="273"/>
      <c r="AC10" s="271"/>
      <c r="AD10" s="266"/>
      <c r="AE10" s="266"/>
      <c r="AF10" s="266"/>
      <c r="AG10" s="266"/>
      <c r="AH10" s="266"/>
      <c r="AI10" s="266"/>
      <c r="AJ10" s="266"/>
      <c r="AK10" s="266"/>
      <c r="AL10" s="273"/>
    </row>
    <row r="11" spans="1:40" s="1" customFormat="1" ht="24.75" customHeight="1" thickBot="1">
      <c r="A11" s="13" t="s">
        <v>24</v>
      </c>
      <c r="B11" s="3" t="s">
        <v>25</v>
      </c>
      <c r="C11" s="169">
        <f aca="true" t="shared" si="0" ref="C11:AL11">SUM(C12:C15)</f>
        <v>8540</v>
      </c>
      <c r="D11" s="137">
        <f t="shared" si="0"/>
        <v>4</v>
      </c>
      <c r="E11" s="137">
        <f t="shared" si="0"/>
        <v>1999</v>
      </c>
      <c r="F11" s="137">
        <f t="shared" si="0"/>
        <v>10543</v>
      </c>
      <c r="G11" s="137">
        <f t="shared" si="0"/>
        <v>21093</v>
      </c>
      <c r="H11" s="222"/>
      <c r="I11" s="137">
        <f t="shared" si="0"/>
        <v>64078.54339999915</v>
      </c>
      <c r="J11" s="137">
        <f t="shared" si="0"/>
        <v>0</v>
      </c>
      <c r="K11" s="137">
        <f t="shared" si="0"/>
        <v>6262</v>
      </c>
      <c r="L11" s="137">
        <f t="shared" si="0"/>
        <v>-119232</v>
      </c>
      <c r="M11" s="137">
        <f t="shared" si="0"/>
        <v>35480</v>
      </c>
      <c r="N11" s="236">
        <f>SUM(N12:N15)</f>
        <v>-77490</v>
      </c>
      <c r="O11" s="137">
        <f t="shared" si="0"/>
        <v>0</v>
      </c>
      <c r="P11" s="137">
        <f t="shared" si="0"/>
        <v>183935</v>
      </c>
      <c r="Q11" s="137">
        <f t="shared" si="0"/>
        <v>183935</v>
      </c>
      <c r="R11" s="137">
        <f t="shared" si="0"/>
        <v>38750</v>
      </c>
      <c r="S11" s="137">
        <f t="shared" si="0"/>
        <v>0</v>
      </c>
      <c r="T11" s="137">
        <f t="shared" si="0"/>
        <v>75000</v>
      </c>
      <c r="U11" s="155">
        <f t="shared" si="0"/>
        <v>113750</v>
      </c>
      <c r="V11" s="137">
        <f>SUM(V12:V15)</f>
        <v>38750</v>
      </c>
      <c r="W11" s="137">
        <f>SUM(W12:W15)</f>
        <v>0</v>
      </c>
      <c r="X11" s="137">
        <f>SUM(X12:X15)</f>
        <v>75000</v>
      </c>
      <c r="Y11" s="155">
        <f>SUM(Y12:Y15)</f>
        <v>113750</v>
      </c>
      <c r="Z11" s="137">
        <f t="shared" si="0"/>
        <v>129000</v>
      </c>
      <c r="AA11" s="170">
        <f t="shared" si="0"/>
        <v>129000</v>
      </c>
      <c r="AB11" s="223"/>
      <c r="AC11" s="171">
        <f t="shared" si="0"/>
        <v>0</v>
      </c>
      <c r="AD11" s="137">
        <f t="shared" si="0"/>
        <v>0</v>
      </c>
      <c r="AE11" s="137">
        <f t="shared" si="0"/>
        <v>0</v>
      </c>
      <c r="AF11" s="137">
        <f t="shared" si="0"/>
        <v>0</v>
      </c>
      <c r="AG11" s="137">
        <f t="shared" si="0"/>
        <v>0</v>
      </c>
      <c r="AH11" s="137">
        <f t="shared" si="0"/>
        <v>0</v>
      </c>
      <c r="AI11" s="137">
        <f t="shared" si="0"/>
        <v>0</v>
      </c>
      <c r="AJ11" s="137">
        <f t="shared" si="0"/>
        <v>0</v>
      </c>
      <c r="AK11" s="137">
        <f t="shared" si="0"/>
        <v>0</v>
      </c>
      <c r="AL11" s="170">
        <f t="shared" si="0"/>
        <v>0</v>
      </c>
      <c r="AM11" s="221"/>
      <c r="AN11" s="221"/>
    </row>
    <row r="12" spans="1:40" s="4" customFormat="1" ht="24.75" customHeight="1">
      <c r="A12" s="14"/>
      <c r="B12" s="20" t="s">
        <v>26</v>
      </c>
      <c r="C12" s="172">
        <v>8540</v>
      </c>
      <c r="D12" s="138">
        <v>4</v>
      </c>
      <c r="E12" s="138">
        <v>1999</v>
      </c>
      <c r="F12" s="159">
        <f>SUM(C12:E12)</f>
        <v>10543</v>
      </c>
      <c r="G12" s="138">
        <v>21093</v>
      </c>
      <c r="H12" s="224"/>
      <c r="I12" s="138">
        <v>64078.54339999915</v>
      </c>
      <c r="J12" s="138">
        <v>0</v>
      </c>
      <c r="K12" s="138">
        <v>6262</v>
      </c>
      <c r="L12" s="138">
        <v>-119232</v>
      </c>
      <c r="M12" s="138">
        <v>35480</v>
      </c>
      <c r="N12" s="237">
        <f>SUM(K12:M12)</f>
        <v>-77490</v>
      </c>
      <c r="O12" s="138">
        <v>0</v>
      </c>
      <c r="P12" s="138">
        <v>183935</v>
      </c>
      <c r="Q12" s="138">
        <v>183935</v>
      </c>
      <c r="R12" s="138">
        <v>38750</v>
      </c>
      <c r="S12" s="138">
        <v>0</v>
      </c>
      <c r="T12" s="138">
        <v>75000</v>
      </c>
      <c r="U12" s="159">
        <f>SUM(R12:T12)</f>
        <v>113750</v>
      </c>
      <c r="V12" s="138">
        <v>38750</v>
      </c>
      <c r="W12" s="138">
        <v>0</v>
      </c>
      <c r="X12" s="138">
        <v>75000</v>
      </c>
      <c r="Y12" s="159">
        <f>SUM(V12:X12)</f>
        <v>113750</v>
      </c>
      <c r="Z12" s="138">
        <v>129000</v>
      </c>
      <c r="AA12" s="138">
        <v>129000</v>
      </c>
      <c r="AB12" s="225"/>
      <c r="AC12" s="173"/>
      <c r="AD12" s="138"/>
      <c r="AE12" s="138"/>
      <c r="AF12" s="138"/>
      <c r="AG12" s="138"/>
      <c r="AH12" s="138"/>
      <c r="AI12" s="138"/>
      <c r="AJ12" s="138"/>
      <c r="AK12" s="138"/>
      <c r="AL12" s="174"/>
      <c r="AM12" s="221"/>
      <c r="AN12" s="221"/>
    </row>
    <row r="13" spans="1:40" ht="24.75" customHeight="1">
      <c r="A13" s="15"/>
      <c r="B13" s="28" t="s">
        <v>27</v>
      </c>
      <c r="C13" s="175">
        <v>0</v>
      </c>
      <c r="D13" s="139">
        <v>0</v>
      </c>
      <c r="E13" s="139">
        <v>0</v>
      </c>
      <c r="F13" s="168">
        <f>SUM(C13:E13)</f>
        <v>0</v>
      </c>
      <c r="G13" s="139">
        <v>0</v>
      </c>
      <c r="H13" s="226"/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238">
        <f>SUM(K13:M13)</f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68">
        <f>SUM(R13:T13)</f>
        <v>0</v>
      </c>
      <c r="V13" s="139">
        <v>0</v>
      </c>
      <c r="W13" s="139">
        <v>0</v>
      </c>
      <c r="X13" s="139">
        <v>0</v>
      </c>
      <c r="Y13" s="168">
        <f>SUM(V13:X13)</f>
        <v>0</v>
      </c>
      <c r="Z13" s="139">
        <v>0</v>
      </c>
      <c r="AA13" s="176">
        <v>0</v>
      </c>
      <c r="AB13" s="227"/>
      <c r="AC13" s="177"/>
      <c r="AD13" s="139"/>
      <c r="AE13" s="139"/>
      <c r="AF13" s="139"/>
      <c r="AG13" s="139"/>
      <c r="AH13" s="139"/>
      <c r="AI13" s="139"/>
      <c r="AJ13" s="139"/>
      <c r="AK13" s="139"/>
      <c r="AL13" s="176"/>
      <c r="AM13" s="221"/>
      <c r="AN13" s="221"/>
    </row>
    <row r="14" spans="1:40" ht="24.75" customHeight="1">
      <c r="A14" s="15"/>
      <c r="B14" s="28" t="s">
        <v>28</v>
      </c>
      <c r="C14" s="175">
        <v>0</v>
      </c>
      <c r="D14" s="139">
        <v>0</v>
      </c>
      <c r="E14" s="139">
        <v>0</v>
      </c>
      <c r="F14" s="168">
        <f>SUM(C14:E14)</f>
        <v>0</v>
      </c>
      <c r="G14" s="139">
        <v>0</v>
      </c>
      <c r="H14" s="226"/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238">
        <f>SUM(K14:M14)</f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68">
        <f>SUM(R14:T14)</f>
        <v>0</v>
      </c>
      <c r="V14" s="139">
        <v>0</v>
      </c>
      <c r="W14" s="139">
        <v>0</v>
      </c>
      <c r="X14" s="139">
        <v>0</v>
      </c>
      <c r="Y14" s="168">
        <f>SUM(V14:X14)</f>
        <v>0</v>
      </c>
      <c r="Z14" s="139">
        <v>0</v>
      </c>
      <c r="AA14" s="176">
        <v>0</v>
      </c>
      <c r="AB14" s="227"/>
      <c r="AC14" s="177"/>
      <c r="AD14" s="139"/>
      <c r="AE14" s="139"/>
      <c r="AF14" s="139"/>
      <c r="AG14" s="139"/>
      <c r="AH14" s="139"/>
      <c r="AI14" s="139"/>
      <c r="AJ14" s="139"/>
      <c r="AK14" s="139"/>
      <c r="AL14" s="176"/>
      <c r="AM14" s="221"/>
      <c r="AN14" s="221"/>
    </row>
    <row r="15" spans="1:40" ht="24.75" customHeight="1" thickBot="1">
      <c r="A15" s="16"/>
      <c r="B15" s="21" t="s">
        <v>29</v>
      </c>
      <c r="C15" s="178">
        <v>0</v>
      </c>
      <c r="D15" s="140">
        <v>0</v>
      </c>
      <c r="E15" s="140">
        <v>0</v>
      </c>
      <c r="F15" s="179">
        <f>SUM(C15:E15)</f>
        <v>0</v>
      </c>
      <c r="G15" s="140">
        <v>0</v>
      </c>
      <c r="H15" s="228"/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239">
        <f>SUM(K15:M15)</f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79">
        <f>SUM(R15:T15)</f>
        <v>0</v>
      </c>
      <c r="V15" s="140">
        <v>0</v>
      </c>
      <c r="W15" s="140">
        <v>0</v>
      </c>
      <c r="X15" s="140">
        <v>0</v>
      </c>
      <c r="Y15" s="179">
        <f>SUM(V15:X15)</f>
        <v>0</v>
      </c>
      <c r="Z15" s="140">
        <v>0</v>
      </c>
      <c r="AA15" s="180">
        <v>0</v>
      </c>
      <c r="AB15" s="227"/>
      <c r="AC15" s="181"/>
      <c r="AD15" s="140"/>
      <c r="AE15" s="140"/>
      <c r="AF15" s="140"/>
      <c r="AG15" s="140"/>
      <c r="AH15" s="140"/>
      <c r="AI15" s="140"/>
      <c r="AJ15" s="140"/>
      <c r="AK15" s="140"/>
      <c r="AL15" s="180"/>
      <c r="AM15" s="221"/>
      <c r="AN15" s="221"/>
    </row>
    <row r="16" spans="1:40" ht="24.75" customHeight="1" thickBot="1">
      <c r="A16" s="13" t="s">
        <v>30</v>
      </c>
      <c r="B16" s="3" t="s">
        <v>11</v>
      </c>
      <c r="C16" s="182">
        <v>42</v>
      </c>
      <c r="D16" s="141">
        <v>5633</v>
      </c>
      <c r="E16" s="141">
        <v>7</v>
      </c>
      <c r="F16" s="154">
        <f>SUM(C16:E16)</f>
        <v>5682</v>
      </c>
      <c r="G16" s="141">
        <v>656</v>
      </c>
      <c r="H16" s="222"/>
      <c r="I16" s="141">
        <v>212001</v>
      </c>
      <c r="J16" s="141">
        <v>19532.0143121502</v>
      </c>
      <c r="K16" s="141">
        <v>7</v>
      </c>
      <c r="L16" s="141">
        <v>211783</v>
      </c>
      <c r="M16" s="141">
        <v>1</v>
      </c>
      <c r="N16" s="240">
        <f>SUM(K16:M16)</f>
        <v>211791</v>
      </c>
      <c r="O16" s="141">
        <v>19532.0143121502</v>
      </c>
      <c r="P16" s="141">
        <v>189022</v>
      </c>
      <c r="Q16" s="141">
        <v>169561.371538261</v>
      </c>
      <c r="R16" s="141">
        <v>0</v>
      </c>
      <c r="S16" s="141">
        <v>0</v>
      </c>
      <c r="T16" s="141">
        <v>0</v>
      </c>
      <c r="U16" s="154">
        <f>SUM(R16:T16)</f>
        <v>0</v>
      </c>
      <c r="V16" s="141">
        <v>0</v>
      </c>
      <c r="W16" s="141">
        <v>0</v>
      </c>
      <c r="X16" s="141">
        <v>0</v>
      </c>
      <c r="Y16" s="154">
        <f>SUM(V16:X16)</f>
        <v>0</v>
      </c>
      <c r="Z16" s="141">
        <v>3915.88</v>
      </c>
      <c r="AA16" s="183">
        <v>3915.88</v>
      </c>
      <c r="AB16" s="227"/>
      <c r="AC16" s="184"/>
      <c r="AD16" s="141"/>
      <c r="AE16" s="141"/>
      <c r="AF16" s="141"/>
      <c r="AG16" s="141"/>
      <c r="AH16" s="141"/>
      <c r="AI16" s="141"/>
      <c r="AJ16" s="141"/>
      <c r="AK16" s="141"/>
      <c r="AL16" s="183"/>
      <c r="AM16" s="221"/>
      <c r="AN16" s="221"/>
    </row>
    <row r="17" spans="1:40" ht="24.75" customHeight="1" thickBot="1">
      <c r="A17" s="13" t="s">
        <v>31</v>
      </c>
      <c r="B17" s="3" t="s">
        <v>32</v>
      </c>
      <c r="C17" s="169">
        <f>SUM(C18:C19)</f>
        <v>12953</v>
      </c>
      <c r="D17" s="137">
        <f>SUM(D18:D19)</f>
        <v>1107</v>
      </c>
      <c r="E17" s="137">
        <f>SUM(E18:E19)</f>
        <v>2760</v>
      </c>
      <c r="F17" s="155">
        <f>SUM(F18:F19)</f>
        <v>16820</v>
      </c>
      <c r="G17" s="137">
        <f>SUM(G18:G19)</f>
        <v>27570</v>
      </c>
      <c r="H17" s="229"/>
      <c r="I17" s="137">
        <f aca="true" t="shared" si="1" ref="I17:AA17">SUM(I18:I19)</f>
        <v>244757</v>
      </c>
      <c r="J17" s="137">
        <f t="shared" si="1"/>
        <v>1433.681163</v>
      </c>
      <c r="K17" s="137">
        <f t="shared" si="1"/>
        <v>161141.8</v>
      </c>
      <c r="L17" s="137">
        <f t="shared" si="1"/>
        <v>3139</v>
      </c>
      <c r="M17" s="137">
        <f t="shared" si="1"/>
        <v>51030.2</v>
      </c>
      <c r="N17" s="236">
        <f t="shared" si="1"/>
        <v>215311</v>
      </c>
      <c r="O17" s="137">
        <f t="shared" si="1"/>
        <v>1433.681163</v>
      </c>
      <c r="P17" s="137">
        <f t="shared" si="1"/>
        <v>320198</v>
      </c>
      <c r="Q17" s="137">
        <f t="shared" si="1"/>
        <v>300323.5972749726</v>
      </c>
      <c r="R17" s="137">
        <f t="shared" si="1"/>
        <v>14000</v>
      </c>
      <c r="S17" s="137">
        <f t="shared" si="1"/>
        <v>0</v>
      </c>
      <c r="T17" s="137">
        <f t="shared" si="1"/>
        <v>7500</v>
      </c>
      <c r="U17" s="155">
        <f t="shared" si="1"/>
        <v>21500</v>
      </c>
      <c r="V17" s="137">
        <f>SUM(V18:V19)</f>
        <v>14000</v>
      </c>
      <c r="W17" s="137">
        <f>SUM(W18:W19)</f>
        <v>0</v>
      </c>
      <c r="X17" s="137">
        <f>SUM(X18:X19)</f>
        <v>7500</v>
      </c>
      <c r="Y17" s="155">
        <f>SUM(Y18:Y19)</f>
        <v>21500</v>
      </c>
      <c r="Z17" s="137">
        <f t="shared" si="1"/>
        <v>11992</v>
      </c>
      <c r="AA17" s="170">
        <f t="shared" si="1"/>
        <v>11992</v>
      </c>
      <c r="AB17" s="227"/>
      <c r="AC17" s="171">
        <f aca="true" t="shared" si="2" ref="AC17:AL17">SUM(AC18:AC19)</f>
        <v>0</v>
      </c>
      <c r="AD17" s="137">
        <f t="shared" si="2"/>
        <v>0</v>
      </c>
      <c r="AE17" s="137">
        <f t="shared" si="2"/>
        <v>0</v>
      </c>
      <c r="AF17" s="137">
        <f t="shared" si="2"/>
        <v>0</v>
      </c>
      <c r="AG17" s="137">
        <f t="shared" si="2"/>
        <v>0</v>
      </c>
      <c r="AH17" s="137">
        <f t="shared" si="2"/>
        <v>0</v>
      </c>
      <c r="AI17" s="137">
        <f t="shared" si="2"/>
        <v>0</v>
      </c>
      <c r="AJ17" s="137">
        <f t="shared" si="2"/>
        <v>0</v>
      </c>
      <c r="AK17" s="137">
        <f t="shared" si="2"/>
        <v>0</v>
      </c>
      <c r="AL17" s="170">
        <f t="shared" si="2"/>
        <v>0</v>
      </c>
      <c r="AM17" s="221"/>
      <c r="AN17" s="221"/>
    </row>
    <row r="18" spans="1:40" ht="24.75" customHeight="1">
      <c r="A18" s="14"/>
      <c r="B18" s="6" t="s">
        <v>33</v>
      </c>
      <c r="C18" s="185">
        <v>12425</v>
      </c>
      <c r="D18" s="142">
        <v>97</v>
      </c>
      <c r="E18" s="142">
        <v>271</v>
      </c>
      <c r="F18" s="156">
        <f>SUM(C18:E18)</f>
        <v>12793</v>
      </c>
      <c r="G18" s="142">
        <v>23439</v>
      </c>
      <c r="H18" s="230"/>
      <c r="I18" s="142">
        <v>227811</v>
      </c>
      <c r="J18" s="142">
        <v>0</v>
      </c>
      <c r="K18" s="142">
        <v>146560</v>
      </c>
      <c r="L18" s="142">
        <v>1434</v>
      </c>
      <c r="M18" s="142">
        <v>50786</v>
      </c>
      <c r="N18" s="241">
        <f>SUM(K18:M18)</f>
        <v>198780</v>
      </c>
      <c r="O18" s="142">
        <v>0</v>
      </c>
      <c r="P18" s="142">
        <v>283946</v>
      </c>
      <c r="Q18" s="142">
        <v>283946</v>
      </c>
      <c r="R18" s="142">
        <v>14000</v>
      </c>
      <c r="S18" s="142">
        <v>0</v>
      </c>
      <c r="T18" s="142">
        <v>7500</v>
      </c>
      <c r="U18" s="156">
        <f>SUM(R18:T18)</f>
        <v>21500</v>
      </c>
      <c r="V18" s="142">
        <v>14000</v>
      </c>
      <c r="W18" s="142">
        <v>0</v>
      </c>
      <c r="X18" s="142">
        <v>7500</v>
      </c>
      <c r="Y18" s="156">
        <f>SUM(V18:X18)</f>
        <v>21500</v>
      </c>
      <c r="Z18" s="142">
        <v>9992</v>
      </c>
      <c r="AA18" s="186">
        <v>9992</v>
      </c>
      <c r="AB18" s="227"/>
      <c r="AC18" s="187"/>
      <c r="AD18" s="142"/>
      <c r="AE18" s="142"/>
      <c r="AF18" s="142"/>
      <c r="AG18" s="142"/>
      <c r="AH18" s="142"/>
      <c r="AI18" s="142"/>
      <c r="AJ18" s="142"/>
      <c r="AK18" s="142"/>
      <c r="AL18" s="186"/>
      <c r="AM18" s="221"/>
      <c r="AN18" s="221"/>
    </row>
    <row r="19" spans="1:40" ht="24.75" customHeight="1" thickBot="1">
      <c r="A19" s="17"/>
      <c r="B19" s="22" t="s">
        <v>34</v>
      </c>
      <c r="C19" s="188">
        <v>528</v>
      </c>
      <c r="D19" s="143">
        <v>1010</v>
      </c>
      <c r="E19" s="143">
        <v>2489</v>
      </c>
      <c r="F19" s="157">
        <f>SUM(C19:E19)</f>
        <v>4027</v>
      </c>
      <c r="G19" s="143">
        <v>4131</v>
      </c>
      <c r="H19" s="228"/>
      <c r="I19" s="143">
        <v>16946</v>
      </c>
      <c r="J19" s="143">
        <v>1433.681163</v>
      </c>
      <c r="K19" s="143">
        <v>14581.8</v>
      </c>
      <c r="L19" s="143">
        <v>1705</v>
      </c>
      <c r="M19" s="143">
        <v>244.2</v>
      </c>
      <c r="N19" s="242">
        <f>SUM(K19:M19)</f>
        <v>16531</v>
      </c>
      <c r="O19" s="143">
        <v>1433.681163</v>
      </c>
      <c r="P19" s="143">
        <v>36252</v>
      </c>
      <c r="Q19" s="143">
        <v>16377.597274972602</v>
      </c>
      <c r="R19" s="143">
        <v>0</v>
      </c>
      <c r="S19" s="143">
        <v>0</v>
      </c>
      <c r="T19" s="143">
        <v>0</v>
      </c>
      <c r="U19" s="157">
        <f>SUM(R19:T19)</f>
        <v>0</v>
      </c>
      <c r="V19" s="143">
        <v>0</v>
      </c>
      <c r="W19" s="143">
        <v>0</v>
      </c>
      <c r="X19" s="143">
        <v>0</v>
      </c>
      <c r="Y19" s="157">
        <f>SUM(V19:X19)</f>
        <v>0</v>
      </c>
      <c r="Z19" s="143">
        <v>2000</v>
      </c>
      <c r="AA19" s="189">
        <v>2000</v>
      </c>
      <c r="AB19" s="227"/>
      <c r="AC19" s="190"/>
      <c r="AD19" s="143"/>
      <c r="AE19" s="143"/>
      <c r="AF19" s="143"/>
      <c r="AG19" s="143"/>
      <c r="AH19" s="143"/>
      <c r="AI19" s="143"/>
      <c r="AJ19" s="143"/>
      <c r="AK19" s="143"/>
      <c r="AL19" s="189"/>
      <c r="AM19" s="221"/>
      <c r="AN19" s="221"/>
    </row>
    <row r="20" spans="1:40" ht="24.75" customHeight="1" thickBot="1">
      <c r="A20" s="13" t="s">
        <v>35</v>
      </c>
      <c r="B20" s="3" t="s">
        <v>2</v>
      </c>
      <c r="C20" s="191">
        <v>12357</v>
      </c>
      <c r="D20" s="144">
        <v>621</v>
      </c>
      <c r="E20" s="144">
        <v>2260</v>
      </c>
      <c r="F20" s="158">
        <f>SUM(C20:E20)</f>
        <v>15238</v>
      </c>
      <c r="G20" s="144">
        <v>25841</v>
      </c>
      <c r="H20" s="222"/>
      <c r="I20" s="144">
        <v>4888703</v>
      </c>
      <c r="J20" s="144">
        <v>0</v>
      </c>
      <c r="K20" s="144">
        <v>1312291</v>
      </c>
      <c r="L20" s="144">
        <v>321146</v>
      </c>
      <c r="M20" s="144">
        <v>2306073</v>
      </c>
      <c r="N20" s="243">
        <f>SUM(K20:M20)</f>
        <v>3939510</v>
      </c>
      <c r="O20" s="144">
        <v>0</v>
      </c>
      <c r="P20" s="144">
        <v>6794560</v>
      </c>
      <c r="Q20" s="144">
        <v>6794560</v>
      </c>
      <c r="R20" s="144">
        <v>3975222</v>
      </c>
      <c r="S20" s="144">
        <v>125956</v>
      </c>
      <c r="T20" s="144">
        <v>1708538</v>
      </c>
      <c r="U20" s="158">
        <f>SUM(R20:T20)</f>
        <v>5809716</v>
      </c>
      <c r="V20" s="144">
        <v>3975222</v>
      </c>
      <c r="W20" s="144">
        <v>125956</v>
      </c>
      <c r="X20" s="144">
        <v>1708538</v>
      </c>
      <c r="Y20" s="158">
        <f>SUM(V20:X20)</f>
        <v>5809716</v>
      </c>
      <c r="Z20" s="144">
        <v>5763854.97</v>
      </c>
      <c r="AA20" s="192">
        <v>5763854.97</v>
      </c>
      <c r="AB20" s="227"/>
      <c r="AC20" s="193"/>
      <c r="AD20" s="144"/>
      <c r="AE20" s="144"/>
      <c r="AF20" s="144"/>
      <c r="AG20" s="144"/>
      <c r="AH20" s="144"/>
      <c r="AI20" s="144"/>
      <c r="AJ20" s="144"/>
      <c r="AK20" s="144"/>
      <c r="AL20" s="192"/>
      <c r="AM20" s="221"/>
      <c r="AN20" s="221"/>
    </row>
    <row r="21" spans="1:40" ht="24.75" customHeight="1" thickBot="1">
      <c r="A21" s="13" t="s">
        <v>36</v>
      </c>
      <c r="B21" s="3" t="s">
        <v>37</v>
      </c>
      <c r="C21" s="169">
        <f aca="true" t="shared" si="3" ref="C21:AA21">SUM(C22:C23)</f>
        <v>579</v>
      </c>
      <c r="D21" s="137">
        <f t="shared" si="3"/>
        <v>1016</v>
      </c>
      <c r="E21" s="137">
        <f t="shared" si="3"/>
        <v>2489</v>
      </c>
      <c r="F21" s="155">
        <f t="shared" si="3"/>
        <v>4084</v>
      </c>
      <c r="G21" s="137">
        <f t="shared" si="3"/>
        <v>4214</v>
      </c>
      <c r="H21" s="137">
        <f t="shared" si="3"/>
        <v>3084</v>
      </c>
      <c r="I21" s="137">
        <f t="shared" si="3"/>
        <v>2814258.361656</v>
      </c>
      <c r="J21" s="137">
        <f t="shared" si="3"/>
        <v>108254.071015</v>
      </c>
      <c r="K21" s="137">
        <f t="shared" si="3"/>
        <v>501333.54</v>
      </c>
      <c r="L21" s="137">
        <f t="shared" si="3"/>
        <v>860683</v>
      </c>
      <c r="M21" s="137">
        <f t="shared" si="3"/>
        <v>1308846.46</v>
      </c>
      <c r="N21" s="236">
        <f t="shared" si="3"/>
        <v>2670863</v>
      </c>
      <c r="O21" s="137">
        <f t="shared" si="3"/>
        <v>88875.49233944932</v>
      </c>
      <c r="P21" s="137">
        <f t="shared" si="3"/>
        <v>2424083</v>
      </c>
      <c r="Q21" s="137">
        <f t="shared" si="3"/>
        <v>2335207.5076605505</v>
      </c>
      <c r="R21" s="137">
        <f t="shared" si="3"/>
        <v>247766</v>
      </c>
      <c r="S21" s="137">
        <f t="shared" si="3"/>
        <v>652781</v>
      </c>
      <c r="T21" s="137">
        <f t="shared" si="3"/>
        <v>764801</v>
      </c>
      <c r="U21" s="155">
        <f t="shared" si="3"/>
        <v>1665348</v>
      </c>
      <c r="V21" s="137">
        <f>SUM(V22:V23)</f>
        <v>247766</v>
      </c>
      <c r="W21" s="137">
        <f>SUM(W22:W23)</f>
        <v>652781</v>
      </c>
      <c r="X21" s="137">
        <f>SUM(X22:X23)</f>
        <v>764801</v>
      </c>
      <c r="Y21" s="155">
        <f>SUM(Y22:Y23)</f>
        <v>1665348</v>
      </c>
      <c r="Z21" s="137">
        <f t="shared" si="3"/>
        <v>749137.74</v>
      </c>
      <c r="AA21" s="170">
        <f t="shared" si="3"/>
        <v>707187.99</v>
      </c>
      <c r="AB21" s="227"/>
      <c r="AC21" s="171">
        <f aca="true" t="shared" si="4" ref="AC21:AL21">SUM(AC22:AC23)</f>
        <v>0</v>
      </c>
      <c r="AD21" s="137">
        <f t="shared" si="4"/>
        <v>0</v>
      </c>
      <c r="AE21" s="137">
        <f t="shared" si="4"/>
        <v>0</v>
      </c>
      <c r="AF21" s="137">
        <f t="shared" si="4"/>
        <v>0</v>
      </c>
      <c r="AG21" s="137">
        <f t="shared" si="4"/>
        <v>0</v>
      </c>
      <c r="AH21" s="137">
        <f t="shared" si="4"/>
        <v>0</v>
      </c>
      <c r="AI21" s="137">
        <f t="shared" si="4"/>
        <v>0</v>
      </c>
      <c r="AJ21" s="137">
        <f t="shared" si="4"/>
        <v>0</v>
      </c>
      <c r="AK21" s="137">
        <f t="shared" si="4"/>
        <v>0</v>
      </c>
      <c r="AL21" s="170">
        <f t="shared" si="4"/>
        <v>0</v>
      </c>
      <c r="AM21" s="221"/>
      <c r="AN21" s="221"/>
    </row>
    <row r="22" spans="1:40" ht="24.75" customHeight="1">
      <c r="A22" s="18"/>
      <c r="B22" s="6" t="s">
        <v>38</v>
      </c>
      <c r="C22" s="172">
        <v>579</v>
      </c>
      <c r="D22" s="138">
        <v>1016</v>
      </c>
      <c r="E22" s="138">
        <v>2489</v>
      </c>
      <c r="F22" s="159">
        <f>SUM(C22:E22)</f>
        <v>4084</v>
      </c>
      <c r="G22" s="138">
        <v>4214</v>
      </c>
      <c r="H22" s="138">
        <v>3084</v>
      </c>
      <c r="I22" s="138">
        <v>2814258.361656</v>
      </c>
      <c r="J22" s="138">
        <v>108254.071015</v>
      </c>
      <c r="K22" s="138">
        <v>501333.54</v>
      </c>
      <c r="L22" s="138">
        <v>860683</v>
      </c>
      <c r="M22" s="138">
        <v>1308846.46</v>
      </c>
      <c r="N22" s="237">
        <f>SUM(K22:M22)</f>
        <v>2670863</v>
      </c>
      <c r="O22" s="138">
        <v>88875.49233944932</v>
      </c>
      <c r="P22" s="138">
        <v>2424083</v>
      </c>
      <c r="Q22" s="138">
        <v>2335207.5076605505</v>
      </c>
      <c r="R22" s="138">
        <v>247766</v>
      </c>
      <c r="S22" s="138">
        <v>652781</v>
      </c>
      <c r="T22" s="138">
        <v>764801</v>
      </c>
      <c r="U22" s="159">
        <f>SUM(R22:T22)</f>
        <v>1665348</v>
      </c>
      <c r="V22" s="138">
        <v>247766</v>
      </c>
      <c r="W22" s="138">
        <v>652781</v>
      </c>
      <c r="X22" s="138">
        <v>764801</v>
      </c>
      <c r="Y22" s="159">
        <f>SUM(V22:X22)</f>
        <v>1665348</v>
      </c>
      <c r="Z22" s="138">
        <v>749137.74</v>
      </c>
      <c r="AA22" s="174">
        <v>707187.99</v>
      </c>
      <c r="AB22" s="227"/>
      <c r="AC22" s="173"/>
      <c r="AD22" s="138"/>
      <c r="AE22" s="138"/>
      <c r="AF22" s="138"/>
      <c r="AG22" s="138"/>
      <c r="AH22" s="138"/>
      <c r="AI22" s="138"/>
      <c r="AJ22" s="138"/>
      <c r="AK22" s="138"/>
      <c r="AL22" s="174"/>
      <c r="AM22" s="221"/>
      <c r="AN22" s="221"/>
    </row>
    <row r="23" spans="1:40" ht="24.75" customHeight="1" thickBot="1">
      <c r="A23" s="16"/>
      <c r="B23" s="23" t="s">
        <v>39</v>
      </c>
      <c r="C23" s="194">
        <v>0</v>
      </c>
      <c r="D23" s="145">
        <v>0</v>
      </c>
      <c r="E23" s="145">
        <v>0</v>
      </c>
      <c r="F23" s="160">
        <f>SUM(C23:E23)</f>
        <v>0</v>
      </c>
      <c r="G23" s="145">
        <v>0</v>
      </c>
      <c r="H23" s="231"/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244">
        <f>SUM(K23:M23)</f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60">
        <f>SUM(R23:T23)</f>
        <v>0</v>
      </c>
      <c r="V23" s="145">
        <v>0</v>
      </c>
      <c r="W23" s="145">
        <v>0</v>
      </c>
      <c r="X23" s="145">
        <v>0</v>
      </c>
      <c r="Y23" s="160">
        <f>SUM(V23:X23)</f>
        <v>0</v>
      </c>
      <c r="Z23" s="145">
        <v>0</v>
      </c>
      <c r="AA23" s="195">
        <v>0</v>
      </c>
      <c r="AB23" s="227"/>
      <c r="AC23" s="196"/>
      <c r="AD23" s="145"/>
      <c r="AE23" s="145"/>
      <c r="AF23" s="145"/>
      <c r="AG23" s="145"/>
      <c r="AH23" s="145"/>
      <c r="AI23" s="145"/>
      <c r="AJ23" s="145"/>
      <c r="AK23" s="145"/>
      <c r="AL23" s="195"/>
      <c r="AM23" s="221"/>
      <c r="AN23" s="221"/>
    </row>
    <row r="24" spans="1:40" ht="24.75" customHeight="1" thickBot="1">
      <c r="A24" s="13" t="s">
        <v>40</v>
      </c>
      <c r="B24" s="3" t="s">
        <v>41</v>
      </c>
      <c r="C24" s="197">
        <f aca="true" t="shared" si="5" ref="C24:AA24">SUM(C25:C27)</f>
        <v>6732</v>
      </c>
      <c r="D24" s="146">
        <f t="shared" si="5"/>
        <v>330625</v>
      </c>
      <c r="E24" s="146">
        <f t="shared" si="5"/>
        <v>2490</v>
      </c>
      <c r="F24" s="161">
        <f t="shared" si="5"/>
        <v>339847</v>
      </c>
      <c r="G24" s="146">
        <f t="shared" si="5"/>
        <v>45414</v>
      </c>
      <c r="H24" s="146">
        <f t="shared" si="5"/>
        <v>337951</v>
      </c>
      <c r="I24" s="146">
        <f t="shared" si="5"/>
        <v>1262891.2777777787</v>
      </c>
      <c r="J24" s="146">
        <f t="shared" si="5"/>
        <v>100679.52100899999</v>
      </c>
      <c r="K24" s="146">
        <f t="shared" si="5"/>
        <v>201462.5777777778</v>
      </c>
      <c r="L24" s="146">
        <f t="shared" si="5"/>
        <v>1018509.5000000007</v>
      </c>
      <c r="M24" s="146">
        <f t="shared" si="5"/>
        <v>22677.2</v>
      </c>
      <c r="N24" s="153">
        <f t="shared" si="5"/>
        <v>1242649.2777777785</v>
      </c>
      <c r="O24" s="153">
        <f t="shared" si="5"/>
        <v>86602.94847535617</v>
      </c>
      <c r="P24" s="146">
        <f t="shared" si="5"/>
        <v>1247473.9659126801</v>
      </c>
      <c r="Q24" s="146">
        <f t="shared" si="5"/>
        <v>1176427.7265840333</v>
      </c>
      <c r="R24" s="146">
        <f t="shared" si="5"/>
        <v>63117.84346405229</v>
      </c>
      <c r="S24" s="146">
        <f t="shared" si="5"/>
        <v>144687.06898692815</v>
      </c>
      <c r="T24" s="146">
        <f t="shared" si="5"/>
        <v>63291</v>
      </c>
      <c r="U24" s="161">
        <f t="shared" si="5"/>
        <v>271095.91245098045</v>
      </c>
      <c r="V24" s="146">
        <f>SUM(V25:V27)</f>
        <v>59694.89346405229</v>
      </c>
      <c r="W24" s="146">
        <f>SUM(W25:W27)</f>
        <v>144687.06898692815</v>
      </c>
      <c r="X24" s="146">
        <f>SUM(X25:X27)</f>
        <v>63291</v>
      </c>
      <c r="Y24" s="161">
        <f>SUM(Y25:Y27)</f>
        <v>267672.96245098044</v>
      </c>
      <c r="Z24" s="146">
        <f t="shared" si="5"/>
        <v>302843.7031045752</v>
      </c>
      <c r="AA24" s="198">
        <f t="shared" si="5"/>
        <v>297895.97310457524</v>
      </c>
      <c r="AB24" s="227"/>
      <c r="AC24" s="199">
        <f aca="true" t="shared" si="6" ref="AC24:AL24">SUM(AC25:AC27)</f>
        <v>0</v>
      </c>
      <c r="AD24" s="146">
        <f t="shared" si="6"/>
        <v>0</v>
      </c>
      <c r="AE24" s="146">
        <f t="shared" si="6"/>
        <v>0</v>
      </c>
      <c r="AF24" s="146">
        <f t="shared" si="6"/>
        <v>0</v>
      </c>
      <c r="AG24" s="146">
        <f t="shared" si="6"/>
        <v>0</v>
      </c>
      <c r="AH24" s="146">
        <f t="shared" si="6"/>
        <v>0</v>
      </c>
      <c r="AI24" s="146">
        <f t="shared" si="6"/>
        <v>0</v>
      </c>
      <c r="AJ24" s="146">
        <f t="shared" si="6"/>
        <v>0</v>
      </c>
      <c r="AK24" s="146">
        <f t="shared" si="6"/>
        <v>0</v>
      </c>
      <c r="AL24" s="198">
        <f t="shared" si="6"/>
        <v>0</v>
      </c>
      <c r="AM24" s="221"/>
      <c r="AN24" s="221"/>
    </row>
    <row r="25" spans="1:40" ht="24.75" customHeight="1">
      <c r="A25" s="14"/>
      <c r="B25" s="6" t="s">
        <v>42</v>
      </c>
      <c r="C25" s="172">
        <v>5282</v>
      </c>
      <c r="D25" s="138">
        <v>329595</v>
      </c>
      <c r="E25" s="138">
        <v>0</v>
      </c>
      <c r="F25" s="159">
        <f>SUM(C25:E25)</f>
        <v>334877</v>
      </c>
      <c r="G25" s="138">
        <v>40583</v>
      </c>
      <c r="H25" s="138">
        <v>334877</v>
      </c>
      <c r="I25" s="138">
        <v>942149.2777777787</v>
      </c>
      <c r="J25" s="138">
        <v>0</v>
      </c>
      <c r="K25" s="138">
        <v>49196.77777777781</v>
      </c>
      <c r="L25" s="138">
        <v>892952.5000000007</v>
      </c>
      <c r="M25" s="138">
        <v>0</v>
      </c>
      <c r="N25" s="237">
        <f>SUM(K25:M25)</f>
        <v>942149.2777777785</v>
      </c>
      <c r="O25" s="138">
        <v>0</v>
      </c>
      <c r="P25" s="138">
        <v>905515.9659126801</v>
      </c>
      <c r="Q25" s="138">
        <v>905515.9659126801</v>
      </c>
      <c r="R25" s="138">
        <v>1970.8434640522892</v>
      </c>
      <c r="S25" s="138">
        <v>79254.06898692816</v>
      </c>
      <c r="T25" s="138">
        <v>0</v>
      </c>
      <c r="U25" s="159">
        <f>SUM(R25:T25)</f>
        <v>81224.91245098045</v>
      </c>
      <c r="V25" s="138">
        <v>1970.8434640522892</v>
      </c>
      <c r="W25" s="138">
        <v>79254.06898692816</v>
      </c>
      <c r="X25" s="138">
        <v>0</v>
      </c>
      <c r="Y25" s="159">
        <f>SUM(V25:X25)</f>
        <v>81224.91245098045</v>
      </c>
      <c r="Z25" s="138">
        <v>68570.46310457523</v>
      </c>
      <c r="AA25" s="174">
        <v>68570.46310457523</v>
      </c>
      <c r="AB25" s="227"/>
      <c r="AC25" s="173"/>
      <c r="AD25" s="138"/>
      <c r="AE25" s="138"/>
      <c r="AF25" s="138"/>
      <c r="AG25" s="138"/>
      <c r="AH25" s="138"/>
      <c r="AI25" s="138"/>
      <c r="AJ25" s="138"/>
      <c r="AK25" s="138"/>
      <c r="AL25" s="174"/>
      <c r="AM25" s="221"/>
      <c r="AN25" s="221"/>
    </row>
    <row r="26" spans="1:40" ht="24.75" customHeight="1">
      <c r="A26" s="15"/>
      <c r="B26" s="7" t="s">
        <v>3</v>
      </c>
      <c r="C26" s="200">
        <v>569</v>
      </c>
      <c r="D26" s="147">
        <v>1017</v>
      </c>
      <c r="E26" s="147">
        <v>2490</v>
      </c>
      <c r="F26" s="162">
        <f>SUM(C26:E26)</f>
        <v>4076</v>
      </c>
      <c r="G26" s="147">
        <v>4209</v>
      </c>
      <c r="H26" s="147">
        <v>3074</v>
      </c>
      <c r="I26" s="147">
        <v>204749</v>
      </c>
      <c r="J26" s="147">
        <v>74021.935</v>
      </c>
      <c r="K26" s="147">
        <v>42441.8</v>
      </c>
      <c r="L26" s="147">
        <v>119388</v>
      </c>
      <c r="M26" s="147">
        <v>22677.2</v>
      </c>
      <c r="N26" s="245">
        <f>SUM(K26:M26)</f>
        <v>184507</v>
      </c>
      <c r="O26" s="147">
        <v>60704.57582191781</v>
      </c>
      <c r="P26" s="147">
        <v>215470</v>
      </c>
      <c r="Q26" s="147">
        <v>168658.38155513137</v>
      </c>
      <c r="R26" s="147">
        <v>54301</v>
      </c>
      <c r="S26" s="147">
        <v>65433</v>
      </c>
      <c r="T26" s="147">
        <v>63291</v>
      </c>
      <c r="U26" s="162">
        <f>SUM(R26:T26)</f>
        <v>183025</v>
      </c>
      <c r="V26" s="147">
        <v>54301</v>
      </c>
      <c r="W26" s="147">
        <v>65433</v>
      </c>
      <c r="X26" s="147">
        <v>63291</v>
      </c>
      <c r="Y26" s="162">
        <f>SUM(V26:X26)</f>
        <v>183025</v>
      </c>
      <c r="Z26" s="147">
        <v>229686.64</v>
      </c>
      <c r="AA26" s="201">
        <v>229686.64</v>
      </c>
      <c r="AB26" s="227"/>
      <c r="AC26" s="202"/>
      <c r="AD26" s="147"/>
      <c r="AE26" s="147"/>
      <c r="AF26" s="147"/>
      <c r="AG26" s="147"/>
      <c r="AH26" s="147"/>
      <c r="AI26" s="147"/>
      <c r="AJ26" s="147"/>
      <c r="AK26" s="147"/>
      <c r="AL26" s="201"/>
      <c r="AM26" s="221"/>
      <c r="AN26" s="221"/>
    </row>
    <row r="27" spans="1:40" ht="24.75" customHeight="1" thickBot="1">
      <c r="A27" s="17"/>
      <c r="B27" s="23" t="s">
        <v>43</v>
      </c>
      <c r="C27" s="203">
        <v>881</v>
      </c>
      <c r="D27" s="148">
        <v>13</v>
      </c>
      <c r="E27" s="148">
        <v>0</v>
      </c>
      <c r="F27" s="163">
        <f>SUM(C27:E27)</f>
        <v>894</v>
      </c>
      <c r="G27" s="148">
        <v>622</v>
      </c>
      <c r="H27" s="228"/>
      <c r="I27" s="148">
        <v>115993</v>
      </c>
      <c r="J27" s="148">
        <v>26657.586009</v>
      </c>
      <c r="K27" s="148">
        <v>109824</v>
      </c>
      <c r="L27" s="148">
        <v>6169</v>
      </c>
      <c r="M27" s="148">
        <v>0</v>
      </c>
      <c r="N27" s="246">
        <f>SUM(K27:M27)</f>
        <v>115993</v>
      </c>
      <c r="O27" s="148">
        <v>25898.372653438357</v>
      </c>
      <c r="P27" s="148">
        <v>126488</v>
      </c>
      <c r="Q27" s="148">
        <v>102253.3791162217</v>
      </c>
      <c r="R27" s="148">
        <v>6846</v>
      </c>
      <c r="S27" s="148">
        <v>0</v>
      </c>
      <c r="T27" s="148">
        <v>0</v>
      </c>
      <c r="U27" s="163">
        <f>SUM(R27:T27)</f>
        <v>6846</v>
      </c>
      <c r="V27" s="148">
        <v>3423.05</v>
      </c>
      <c r="W27" s="148">
        <v>0</v>
      </c>
      <c r="X27" s="148">
        <v>0</v>
      </c>
      <c r="Y27" s="163">
        <f>SUM(V27:X27)</f>
        <v>3423.05</v>
      </c>
      <c r="Z27" s="148">
        <v>4586.599999999977</v>
      </c>
      <c r="AA27" s="204">
        <v>-361.13000000002194</v>
      </c>
      <c r="AB27" s="227"/>
      <c r="AC27" s="205"/>
      <c r="AD27" s="148"/>
      <c r="AE27" s="148"/>
      <c r="AF27" s="148"/>
      <c r="AG27" s="148"/>
      <c r="AH27" s="148"/>
      <c r="AI27" s="148"/>
      <c r="AJ27" s="148"/>
      <c r="AK27" s="148"/>
      <c r="AL27" s="204"/>
      <c r="AM27" s="221"/>
      <c r="AN27" s="221"/>
    </row>
    <row r="28" spans="1:40" ht="24.75" customHeight="1" thickBot="1">
      <c r="A28" s="13" t="s">
        <v>44</v>
      </c>
      <c r="B28" s="3" t="s">
        <v>4</v>
      </c>
      <c r="C28" s="191">
        <v>0</v>
      </c>
      <c r="D28" s="144">
        <v>0</v>
      </c>
      <c r="E28" s="144">
        <v>2</v>
      </c>
      <c r="F28" s="158">
        <f>SUM(C28:E28)</f>
        <v>2</v>
      </c>
      <c r="G28" s="144">
        <v>2</v>
      </c>
      <c r="H28" s="232"/>
      <c r="I28" s="144">
        <v>55459</v>
      </c>
      <c r="J28" s="144">
        <v>53343.899699999994</v>
      </c>
      <c r="K28" s="144">
        <v>0</v>
      </c>
      <c r="L28" s="144">
        <v>0</v>
      </c>
      <c r="M28" s="144">
        <v>55459</v>
      </c>
      <c r="N28" s="243">
        <f>SUM(K28:M28)</f>
        <v>55459</v>
      </c>
      <c r="O28" s="144">
        <v>53343.899699999994</v>
      </c>
      <c r="P28" s="144">
        <v>19092</v>
      </c>
      <c r="Q28" s="144">
        <v>727.7066606557419</v>
      </c>
      <c r="R28" s="144">
        <v>0</v>
      </c>
      <c r="S28" s="144">
        <v>0</v>
      </c>
      <c r="T28" s="144">
        <v>0</v>
      </c>
      <c r="U28" s="158">
        <f>SUM(R28:T28)</f>
        <v>0</v>
      </c>
      <c r="V28" s="144">
        <v>0</v>
      </c>
      <c r="W28" s="144">
        <v>0</v>
      </c>
      <c r="X28" s="144">
        <v>0</v>
      </c>
      <c r="Y28" s="158">
        <f>SUM(V28:X28)</f>
        <v>0</v>
      </c>
      <c r="Z28" s="144">
        <v>0</v>
      </c>
      <c r="AA28" s="192">
        <v>0</v>
      </c>
      <c r="AB28" s="227"/>
      <c r="AC28" s="193"/>
      <c r="AD28" s="144"/>
      <c r="AE28" s="144"/>
      <c r="AF28" s="144"/>
      <c r="AG28" s="144"/>
      <c r="AH28" s="144"/>
      <c r="AI28" s="144"/>
      <c r="AJ28" s="144"/>
      <c r="AK28" s="144"/>
      <c r="AL28" s="192"/>
      <c r="AM28" s="221"/>
      <c r="AN28" s="221"/>
    </row>
    <row r="29" spans="1:40" ht="24.75" customHeight="1" thickBot="1">
      <c r="A29" s="19" t="s">
        <v>45</v>
      </c>
      <c r="B29" s="24" t="s">
        <v>12</v>
      </c>
      <c r="C29" s="206">
        <v>6</v>
      </c>
      <c r="D29" s="149">
        <v>0</v>
      </c>
      <c r="E29" s="149">
        <v>2</v>
      </c>
      <c r="F29" s="164">
        <f>SUM(C29:E29)</f>
        <v>8</v>
      </c>
      <c r="G29" s="149">
        <v>11</v>
      </c>
      <c r="H29" s="253">
        <v>7</v>
      </c>
      <c r="I29" s="149">
        <v>903712</v>
      </c>
      <c r="J29" s="149">
        <v>835836.0195731199</v>
      </c>
      <c r="K29" s="149">
        <v>383234</v>
      </c>
      <c r="L29" s="149">
        <v>0</v>
      </c>
      <c r="M29" s="149">
        <v>350299</v>
      </c>
      <c r="N29" s="247">
        <f>SUM(K29:M29)</f>
        <v>733533</v>
      </c>
      <c r="O29" s="149">
        <v>674366.8211286201</v>
      </c>
      <c r="P29" s="149">
        <v>757182</v>
      </c>
      <c r="Q29" s="149">
        <v>56947.7482756807</v>
      </c>
      <c r="R29" s="149">
        <v>0</v>
      </c>
      <c r="S29" s="149">
        <v>0</v>
      </c>
      <c r="T29" s="149">
        <v>0</v>
      </c>
      <c r="U29" s="164">
        <f>SUM(R29:T29)</f>
        <v>0</v>
      </c>
      <c r="V29" s="149">
        <v>0</v>
      </c>
      <c r="W29" s="149">
        <v>0</v>
      </c>
      <c r="X29" s="149">
        <v>0</v>
      </c>
      <c r="Y29" s="164">
        <f>SUM(V29:X29)</f>
        <v>0</v>
      </c>
      <c r="Z29" s="149">
        <v>0</v>
      </c>
      <c r="AA29" s="207">
        <v>0</v>
      </c>
      <c r="AB29" s="227"/>
      <c r="AC29" s="208"/>
      <c r="AD29" s="149"/>
      <c r="AE29" s="149"/>
      <c r="AF29" s="149"/>
      <c r="AG29" s="149"/>
      <c r="AH29" s="149"/>
      <c r="AI29" s="149"/>
      <c r="AJ29" s="149"/>
      <c r="AK29" s="149"/>
      <c r="AL29" s="207"/>
      <c r="AM29" s="221"/>
      <c r="AN29" s="221"/>
    </row>
    <row r="30" spans="1:40" ht="39" thickBot="1">
      <c r="A30" s="13" t="s">
        <v>46</v>
      </c>
      <c r="B30" s="3" t="s">
        <v>47</v>
      </c>
      <c r="C30" s="197">
        <f>SUM(C31:C32)</f>
        <v>5</v>
      </c>
      <c r="D30" s="146">
        <f>SUM(D31:D32)</f>
        <v>0</v>
      </c>
      <c r="E30" s="146">
        <f>SUM(E31:E32)</f>
        <v>1</v>
      </c>
      <c r="F30" s="161">
        <f>SUM(F31:F32)</f>
        <v>6</v>
      </c>
      <c r="G30" s="146">
        <f>SUM(G31:G32)</f>
        <v>10</v>
      </c>
      <c r="H30" s="222"/>
      <c r="I30" s="146">
        <f aca="true" t="shared" si="7" ref="I30:AA30">SUM(I31:I32)</f>
        <v>2177018</v>
      </c>
      <c r="J30" s="146">
        <f t="shared" si="7"/>
        <v>1223748.17599756</v>
      </c>
      <c r="K30" s="146">
        <f t="shared" si="7"/>
        <v>195380</v>
      </c>
      <c r="L30" s="146">
        <f t="shared" si="7"/>
        <v>0</v>
      </c>
      <c r="M30" s="146">
        <f t="shared" si="7"/>
        <v>1711497</v>
      </c>
      <c r="N30" s="153">
        <f t="shared" si="7"/>
        <v>1906877</v>
      </c>
      <c r="O30" s="146">
        <f t="shared" si="7"/>
        <v>967434.47665766</v>
      </c>
      <c r="P30" s="146">
        <f t="shared" si="7"/>
        <v>1823365</v>
      </c>
      <c r="Q30" s="146">
        <f t="shared" si="7"/>
        <v>661325.2503770194</v>
      </c>
      <c r="R30" s="146">
        <f t="shared" si="7"/>
        <v>0</v>
      </c>
      <c r="S30" s="146">
        <f t="shared" si="7"/>
        <v>0</v>
      </c>
      <c r="T30" s="146">
        <f t="shared" si="7"/>
        <v>0</v>
      </c>
      <c r="U30" s="161">
        <f t="shared" si="7"/>
        <v>0</v>
      </c>
      <c r="V30" s="146">
        <f>SUM(V31:V32)</f>
        <v>0</v>
      </c>
      <c r="W30" s="146">
        <f>SUM(W31:W32)</f>
        <v>0</v>
      </c>
      <c r="X30" s="146">
        <f>SUM(X31:X32)</f>
        <v>0</v>
      </c>
      <c r="Y30" s="161">
        <f>SUM(Y31:Y32)</f>
        <v>0</v>
      </c>
      <c r="Z30" s="146">
        <f t="shared" si="7"/>
        <v>0</v>
      </c>
      <c r="AA30" s="198">
        <f t="shared" si="7"/>
        <v>0</v>
      </c>
      <c r="AB30" s="227"/>
      <c r="AC30" s="199">
        <f aca="true" t="shared" si="8" ref="AC30:AL30">SUM(AC31:AC32)</f>
        <v>0</v>
      </c>
      <c r="AD30" s="146">
        <f t="shared" si="8"/>
        <v>0</v>
      </c>
      <c r="AE30" s="146">
        <f t="shared" si="8"/>
        <v>0</v>
      </c>
      <c r="AF30" s="146">
        <f t="shared" si="8"/>
        <v>0</v>
      </c>
      <c r="AG30" s="146">
        <f t="shared" si="8"/>
        <v>0</v>
      </c>
      <c r="AH30" s="146">
        <f t="shared" si="8"/>
        <v>0</v>
      </c>
      <c r="AI30" s="146">
        <f t="shared" si="8"/>
        <v>0</v>
      </c>
      <c r="AJ30" s="146">
        <f t="shared" si="8"/>
        <v>0</v>
      </c>
      <c r="AK30" s="146">
        <f t="shared" si="8"/>
        <v>0</v>
      </c>
      <c r="AL30" s="198">
        <f t="shared" si="8"/>
        <v>0</v>
      </c>
      <c r="AM30" s="221"/>
      <c r="AN30" s="221"/>
    </row>
    <row r="31" spans="1:40" ht="30">
      <c r="A31" s="18"/>
      <c r="B31" s="6" t="s">
        <v>48</v>
      </c>
      <c r="C31" s="209">
        <v>2</v>
      </c>
      <c r="D31" s="150">
        <v>0</v>
      </c>
      <c r="E31" s="150">
        <v>0</v>
      </c>
      <c r="F31" s="165">
        <f>SUM(C31:E31)</f>
        <v>2</v>
      </c>
      <c r="G31" s="150">
        <v>6</v>
      </c>
      <c r="H31" s="224"/>
      <c r="I31" s="150">
        <v>249994</v>
      </c>
      <c r="J31" s="150">
        <v>234677.81483456003</v>
      </c>
      <c r="K31" s="150">
        <v>-20147</v>
      </c>
      <c r="L31" s="150">
        <v>0</v>
      </c>
      <c r="M31" s="150">
        <v>0</v>
      </c>
      <c r="N31" s="248">
        <f>SUM(K31:M31)</f>
        <v>-20147</v>
      </c>
      <c r="O31" s="150">
        <v>-21635.88450533997</v>
      </c>
      <c r="P31" s="150">
        <v>582306</v>
      </c>
      <c r="Q31" s="150">
        <v>30644.464265241055</v>
      </c>
      <c r="R31" s="150">
        <v>0</v>
      </c>
      <c r="S31" s="150">
        <v>0</v>
      </c>
      <c r="T31" s="150">
        <v>0</v>
      </c>
      <c r="U31" s="165">
        <f>SUM(R31:T31)</f>
        <v>0</v>
      </c>
      <c r="V31" s="150">
        <v>0</v>
      </c>
      <c r="W31" s="150">
        <v>0</v>
      </c>
      <c r="X31" s="150">
        <v>0</v>
      </c>
      <c r="Y31" s="165">
        <f>SUM(V31:X31)</f>
        <v>0</v>
      </c>
      <c r="Z31" s="150">
        <v>0</v>
      </c>
      <c r="AA31" s="210">
        <v>0</v>
      </c>
      <c r="AB31" s="227"/>
      <c r="AC31" s="211"/>
      <c r="AD31" s="150"/>
      <c r="AE31" s="150"/>
      <c r="AF31" s="150"/>
      <c r="AG31" s="150"/>
      <c r="AH31" s="150"/>
      <c r="AI31" s="150"/>
      <c r="AJ31" s="150"/>
      <c r="AK31" s="150"/>
      <c r="AL31" s="210"/>
      <c r="AM31" s="221"/>
      <c r="AN31" s="221"/>
    </row>
    <row r="32" spans="1:40" ht="45.75" thickBot="1">
      <c r="A32" s="16"/>
      <c r="B32" s="23" t="s">
        <v>49</v>
      </c>
      <c r="C32" s="194">
        <v>3</v>
      </c>
      <c r="D32" s="145">
        <v>0</v>
      </c>
      <c r="E32" s="145">
        <v>1</v>
      </c>
      <c r="F32" s="160">
        <f>SUM(C32:E32)</f>
        <v>4</v>
      </c>
      <c r="G32" s="145">
        <v>4</v>
      </c>
      <c r="H32" s="226"/>
      <c r="I32" s="145">
        <v>1927024</v>
      </c>
      <c r="J32" s="145">
        <v>989070.361163</v>
      </c>
      <c r="K32" s="145">
        <v>215527</v>
      </c>
      <c r="L32" s="145">
        <v>0</v>
      </c>
      <c r="M32" s="145">
        <v>1711497</v>
      </c>
      <c r="N32" s="244">
        <f>SUM(K32:M32)</f>
        <v>1927024</v>
      </c>
      <c r="O32" s="145">
        <v>989070.361163</v>
      </c>
      <c r="P32" s="145">
        <v>1241059</v>
      </c>
      <c r="Q32" s="145">
        <v>630680.7861117783</v>
      </c>
      <c r="R32" s="145">
        <v>0</v>
      </c>
      <c r="S32" s="145">
        <v>0</v>
      </c>
      <c r="T32" s="145">
        <v>0</v>
      </c>
      <c r="U32" s="160">
        <f>SUM(R32:T32)</f>
        <v>0</v>
      </c>
      <c r="V32" s="145">
        <v>0</v>
      </c>
      <c r="W32" s="145">
        <v>0</v>
      </c>
      <c r="X32" s="145">
        <v>0</v>
      </c>
      <c r="Y32" s="160">
        <f>SUM(V32:X32)</f>
        <v>0</v>
      </c>
      <c r="Z32" s="145">
        <v>0</v>
      </c>
      <c r="AA32" s="195">
        <v>0</v>
      </c>
      <c r="AB32" s="227"/>
      <c r="AC32" s="196"/>
      <c r="AD32" s="145"/>
      <c r="AE32" s="145"/>
      <c r="AF32" s="145"/>
      <c r="AG32" s="145"/>
      <c r="AH32" s="145"/>
      <c r="AI32" s="145"/>
      <c r="AJ32" s="145"/>
      <c r="AK32" s="145"/>
      <c r="AL32" s="195"/>
      <c r="AM32" s="221"/>
      <c r="AN32" s="221"/>
    </row>
    <row r="33" spans="1:40" ht="26.25" thickBot="1">
      <c r="A33" s="13" t="s">
        <v>50</v>
      </c>
      <c r="B33" s="3" t="s">
        <v>13</v>
      </c>
      <c r="C33" s="191">
        <v>1</v>
      </c>
      <c r="D33" s="144">
        <v>0</v>
      </c>
      <c r="E33" s="144">
        <v>3</v>
      </c>
      <c r="F33" s="158">
        <f>SUM(C33:E33)</f>
        <v>4</v>
      </c>
      <c r="G33" s="144">
        <v>14</v>
      </c>
      <c r="H33" s="144">
        <v>1</v>
      </c>
      <c r="I33" s="144">
        <v>4378</v>
      </c>
      <c r="J33" s="144">
        <v>4695.777742</v>
      </c>
      <c r="K33" s="144">
        <v>1653</v>
      </c>
      <c r="L33" s="144">
        <v>0</v>
      </c>
      <c r="M33" s="144">
        <v>2725</v>
      </c>
      <c r="N33" s="243">
        <f>SUM(K33:M33)</f>
        <v>4378</v>
      </c>
      <c r="O33" s="144">
        <v>4063.9774461095894</v>
      </c>
      <c r="P33" s="144">
        <v>40393</v>
      </c>
      <c r="Q33" s="144">
        <v>18321.194679916433</v>
      </c>
      <c r="R33" s="144">
        <v>0</v>
      </c>
      <c r="S33" s="144">
        <v>0</v>
      </c>
      <c r="T33" s="144">
        <v>0</v>
      </c>
      <c r="U33" s="158">
        <f>SUM(R33:T33)</f>
        <v>0</v>
      </c>
      <c r="V33" s="144">
        <v>0</v>
      </c>
      <c r="W33" s="144">
        <v>0</v>
      </c>
      <c r="X33" s="144">
        <v>0</v>
      </c>
      <c r="Y33" s="158">
        <f>SUM(V33:X33)</f>
        <v>0</v>
      </c>
      <c r="Z33" s="144">
        <v>0</v>
      </c>
      <c r="AA33" s="192">
        <v>0</v>
      </c>
      <c r="AB33" s="227"/>
      <c r="AC33" s="193"/>
      <c r="AD33" s="144"/>
      <c r="AE33" s="144"/>
      <c r="AF33" s="144"/>
      <c r="AG33" s="144"/>
      <c r="AH33" s="144"/>
      <c r="AI33" s="144"/>
      <c r="AJ33" s="144"/>
      <c r="AK33" s="144"/>
      <c r="AL33" s="192"/>
      <c r="AM33" s="221"/>
      <c r="AN33" s="221"/>
    </row>
    <row r="34" spans="1:40" ht="39" thickBot="1">
      <c r="A34" s="13" t="s">
        <v>51</v>
      </c>
      <c r="B34" s="3" t="s">
        <v>14</v>
      </c>
      <c r="C34" s="197">
        <f>SUM(C35:C36)</f>
        <v>3</v>
      </c>
      <c r="D34" s="146">
        <f>SUM(D35:D36)</f>
        <v>0</v>
      </c>
      <c r="E34" s="146">
        <f>SUM(E35:E36)</f>
        <v>0</v>
      </c>
      <c r="F34" s="161">
        <f>SUM(F35:F36)</f>
        <v>3</v>
      </c>
      <c r="G34" s="146">
        <f>SUM(G35:G36)</f>
        <v>3</v>
      </c>
      <c r="H34" s="228"/>
      <c r="I34" s="146">
        <f aca="true" t="shared" si="9" ref="I34:AA34">SUM(I35:I36)</f>
        <v>52760</v>
      </c>
      <c r="J34" s="146">
        <f t="shared" si="9"/>
        <v>52429.944</v>
      </c>
      <c r="K34" s="146">
        <f t="shared" si="9"/>
        <v>52761</v>
      </c>
      <c r="L34" s="146">
        <f t="shared" si="9"/>
        <v>0</v>
      </c>
      <c r="M34" s="146">
        <f t="shared" si="9"/>
        <v>0</v>
      </c>
      <c r="N34" s="153">
        <f t="shared" si="9"/>
        <v>52761</v>
      </c>
      <c r="O34" s="251">
        <f t="shared" si="9"/>
        <v>52429.944</v>
      </c>
      <c r="P34" s="146">
        <f t="shared" si="9"/>
        <v>35940</v>
      </c>
      <c r="Q34" s="146">
        <f t="shared" si="9"/>
        <v>2619.442867737198</v>
      </c>
      <c r="R34" s="146">
        <f t="shared" si="9"/>
        <v>0</v>
      </c>
      <c r="S34" s="146">
        <f t="shared" si="9"/>
        <v>0</v>
      </c>
      <c r="T34" s="146">
        <f t="shared" si="9"/>
        <v>0</v>
      </c>
      <c r="U34" s="161">
        <f t="shared" si="9"/>
        <v>0</v>
      </c>
      <c r="V34" s="146">
        <f>SUM(V35:V36)</f>
        <v>0</v>
      </c>
      <c r="W34" s="146">
        <f>SUM(W35:W36)</f>
        <v>0</v>
      </c>
      <c r="X34" s="146">
        <f>SUM(X35:X36)</f>
        <v>0</v>
      </c>
      <c r="Y34" s="161">
        <f>SUM(Y35:Y36)</f>
        <v>0</v>
      </c>
      <c r="Z34" s="146">
        <f t="shared" si="9"/>
        <v>0</v>
      </c>
      <c r="AA34" s="198">
        <f t="shared" si="9"/>
        <v>0</v>
      </c>
      <c r="AB34" s="227"/>
      <c r="AC34" s="199">
        <f aca="true" t="shared" si="10" ref="AC34:AL34">SUM(AC35:AC36)</f>
        <v>0</v>
      </c>
      <c r="AD34" s="146">
        <f t="shared" si="10"/>
        <v>0</v>
      </c>
      <c r="AE34" s="146">
        <f t="shared" si="10"/>
        <v>0</v>
      </c>
      <c r="AF34" s="146">
        <f t="shared" si="10"/>
        <v>0</v>
      </c>
      <c r="AG34" s="146">
        <f t="shared" si="10"/>
        <v>0</v>
      </c>
      <c r="AH34" s="146">
        <f t="shared" si="10"/>
        <v>0</v>
      </c>
      <c r="AI34" s="146">
        <f t="shared" si="10"/>
        <v>0</v>
      </c>
      <c r="AJ34" s="146">
        <f t="shared" si="10"/>
        <v>0</v>
      </c>
      <c r="AK34" s="146">
        <f t="shared" si="10"/>
        <v>0</v>
      </c>
      <c r="AL34" s="198">
        <f t="shared" si="10"/>
        <v>0</v>
      </c>
      <c r="AM34" s="221"/>
      <c r="AN34" s="221"/>
    </row>
    <row r="35" spans="1:40" ht="30">
      <c r="A35" s="18"/>
      <c r="B35" s="8" t="s">
        <v>52</v>
      </c>
      <c r="C35" s="185">
        <v>0</v>
      </c>
      <c r="D35" s="142">
        <v>0</v>
      </c>
      <c r="E35" s="142">
        <v>0</v>
      </c>
      <c r="F35" s="156">
        <f>SUM(C35:E35)</f>
        <v>0</v>
      </c>
      <c r="G35" s="142">
        <v>0</v>
      </c>
      <c r="H35" s="230"/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241">
        <f>SUM(K35:M35)</f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56">
        <f>SUM(R35:T35)</f>
        <v>0</v>
      </c>
      <c r="V35" s="142">
        <v>0</v>
      </c>
      <c r="W35" s="142">
        <v>0</v>
      </c>
      <c r="X35" s="142">
        <v>0</v>
      </c>
      <c r="Y35" s="156">
        <f>SUM(V35:X35)</f>
        <v>0</v>
      </c>
      <c r="Z35" s="142">
        <v>0</v>
      </c>
      <c r="AA35" s="186">
        <v>0</v>
      </c>
      <c r="AB35" s="227"/>
      <c r="AC35" s="187"/>
      <c r="AD35" s="142"/>
      <c r="AE35" s="142"/>
      <c r="AF35" s="142"/>
      <c r="AG35" s="142"/>
      <c r="AH35" s="142"/>
      <c r="AI35" s="142"/>
      <c r="AJ35" s="142"/>
      <c r="AK35" s="142"/>
      <c r="AL35" s="186"/>
      <c r="AM35" s="221"/>
      <c r="AN35" s="221"/>
    </row>
    <row r="36" spans="1:40" ht="45.75" thickBot="1">
      <c r="A36" s="16"/>
      <c r="B36" s="23" t="s">
        <v>53</v>
      </c>
      <c r="C36" s="194">
        <v>3</v>
      </c>
      <c r="D36" s="145">
        <v>0</v>
      </c>
      <c r="E36" s="145">
        <v>0</v>
      </c>
      <c r="F36" s="160">
        <f>SUM(C36:E36)</f>
        <v>3</v>
      </c>
      <c r="G36" s="145">
        <v>3</v>
      </c>
      <c r="H36" s="233"/>
      <c r="I36" s="145">
        <v>52760</v>
      </c>
      <c r="J36" s="145">
        <v>52429.944</v>
      </c>
      <c r="K36" s="145">
        <v>52761</v>
      </c>
      <c r="L36" s="145">
        <v>0</v>
      </c>
      <c r="M36" s="145">
        <v>0</v>
      </c>
      <c r="N36" s="244">
        <f>SUM(K36:M36)</f>
        <v>52761</v>
      </c>
      <c r="O36" s="145">
        <v>52429.944</v>
      </c>
      <c r="P36" s="145">
        <v>35940</v>
      </c>
      <c r="Q36" s="145">
        <v>2619.442867737198</v>
      </c>
      <c r="R36" s="145">
        <v>0</v>
      </c>
      <c r="S36" s="145">
        <v>0</v>
      </c>
      <c r="T36" s="145">
        <v>0</v>
      </c>
      <c r="U36" s="160">
        <f>SUM(R36:T36)</f>
        <v>0</v>
      </c>
      <c r="V36" s="145">
        <v>0</v>
      </c>
      <c r="W36" s="145">
        <v>0</v>
      </c>
      <c r="X36" s="145">
        <v>0</v>
      </c>
      <c r="Y36" s="160">
        <f>SUM(V36:X36)</f>
        <v>0</v>
      </c>
      <c r="Z36" s="145">
        <v>0</v>
      </c>
      <c r="AA36" s="195">
        <v>0</v>
      </c>
      <c r="AB36" s="227"/>
      <c r="AC36" s="196"/>
      <c r="AD36" s="145"/>
      <c r="AE36" s="145"/>
      <c r="AF36" s="145"/>
      <c r="AG36" s="145"/>
      <c r="AH36" s="145"/>
      <c r="AI36" s="145"/>
      <c r="AJ36" s="145"/>
      <c r="AK36" s="145"/>
      <c r="AL36" s="195"/>
      <c r="AM36" s="221"/>
      <c r="AN36" s="221"/>
    </row>
    <row r="37" spans="1:40" ht="15.75" thickBot="1">
      <c r="A37" s="13" t="s">
        <v>54</v>
      </c>
      <c r="B37" s="3" t="s">
        <v>5</v>
      </c>
      <c r="C37" s="212">
        <v>350</v>
      </c>
      <c r="D37" s="151">
        <v>18</v>
      </c>
      <c r="E37" s="151">
        <v>0</v>
      </c>
      <c r="F37" s="166">
        <f>SUM(C37:E37)</f>
        <v>368</v>
      </c>
      <c r="G37" s="151">
        <v>115</v>
      </c>
      <c r="H37" s="229"/>
      <c r="I37" s="151">
        <v>218163</v>
      </c>
      <c r="J37" s="151">
        <v>113382.78155350003</v>
      </c>
      <c r="K37" s="151">
        <v>200283</v>
      </c>
      <c r="L37" s="151">
        <v>5590</v>
      </c>
      <c r="M37" s="151">
        <v>0</v>
      </c>
      <c r="N37" s="249">
        <f>SUM(K37:M37)</f>
        <v>205873</v>
      </c>
      <c r="O37" s="151">
        <v>103552.22736347264</v>
      </c>
      <c r="P37" s="151">
        <v>161048</v>
      </c>
      <c r="Q37" s="151">
        <v>79784.77473694629</v>
      </c>
      <c r="R37" s="151">
        <v>14940</v>
      </c>
      <c r="S37" s="151">
        <v>1097</v>
      </c>
      <c r="T37" s="151">
        <v>0</v>
      </c>
      <c r="U37" s="166">
        <f>SUM(R37:T37)</f>
        <v>16037</v>
      </c>
      <c r="V37" s="151">
        <v>11658.41</v>
      </c>
      <c r="W37" s="151">
        <v>1097</v>
      </c>
      <c r="X37" s="151">
        <v>0</v>
      </c>
      <c r="Y37" s="166">
        <f>SUM(V37:X37)</f>
        <v>12755.41</v>
      </c>
      <c r="Z37" s="151">
        <v>-16093.07</v>
      </c>
      <c r="AA37" s="213">
        <v>-6996.275000000003</v>
      </c>
      <c r="AB37" s="227"/>
      <c r="AC37" s="214"/>
      <c r="AD37" s="151"/>
      <c r="AE37" s="151"/>
      <c r="AF37" s="151"/>
      <c r="AG37" s="151"/>
      <c r="AH37" s="151"/>
      <c r="AI37" s="151"/>
      <c r="AJ37" s="151"/>
      <c r="AK37" s="151"/>
      <c r="AL37" s="213"/>
      <c r="AM37" s="221"/>
      <c r="AN37" s="221"/>
    </row>
    <row r="38" spans="1:40" ht="26.25" thickBot="1">
      <c r="A38" s="13" t="s">
        <v>55</v>
      </c>
      <c r="B38" s="3" t="s">
        <v>56</v>
      </c>
      <c r="C38" s="191">
        <v>390</v>
      </c>
      <c r="D38" s="144">
        <v>112</v>
      </c>
      <c r="E38" s="144">
        <v>56</v>
      </c>
      <c r="F38" s="158">
        <f>SUM(C38:E38)</f>
        <v>558</v>
      </c>
      <c r="G38" s="144">
        <v>1832</v>
      </c>
      <c r="H38" s="232"/>
      <c r="I38" s="144">
        <v>23096643.864168003</v>
      </c>
      <c r="J38" s="144">
        <v>20748110.67833493</v>
      </c>
      <c r="K38" s="144">
        <v>22379961</v>
      </c>
      <c r="L38" s="144">
        <v>-51589</v>
      </c>
      <c r="M38" s="144">
        <v>630247</v>
      </c>
      <c r="N38" s="243">
        <f>SUM(K38:M38)</f>
        <v>22958619</v>
      </c>
      <c r="O38" s="144">
        <v>20226889.976233166</v>
      </c>
      <c r="P38" s="144">
        <v>13496923</v>
      </c>
      <c r="Q38" s="144">
        <v>2527659.0123485215</v>
      </c>
      <c r="R38" s="144">
        <v>402423</v>
      </c>
      <c r="S38" s="144">
        <v>287661</v>
      </c>
      <c r="T38" s="144">
        <v>110597</v>
      </c>
      <c r="U38" s="158">
        <f>SUM(R38:T38)</f>
        <v>800681</v>
      </c>
      <c r="V38" s="144">
        <v>195893.40000000002</v>
      </c>
      <c r="W38" s="144">
        <v>143830.525</v>
      </c>
      <c r="X38" s="144">
        <v>55863.925</v>
      </c>
      <c r="Y38" s="158">
        <f>SUM(V38:X38)</f>
        <v>395587.85000000003</v>
      </c>
      <c r="Z38" s="144">
        <v>516549.9200000001</v>
      </c>
      <c r="AA38" s="192">
        <v>261177.68249999982</v>
      </c>
      <c r="AB38" s="227"/>
      <c r="AC38" s="193"/>
      <c r="AD38" s="144"/>
      <c r="AE38" s="144"/>
      <c r="AF38" s="144"/>
      <c r="AG38" s="144">
        <v>0</v>
      </c>
      <c r="AH38" s="144">
        <v>0</v>
      </c>
      <c r="AI38" s="144"/>
      <c r="AJ38" s="144"/>
      <c r="AK38" s="144"/>
      <c r="AL38" s="192"/>
      <c r="AM38" s="221"/>
      <c r="AN38" s="221"/>
    </row>
    <row r="39" spans="1:40" ht="15.75" thickBot="1">
      <c r="A39" s="13" t="s">
        <v>57</v>
      </c>
      <c r="B39" s="3" t="s">
        <v>6</v>
      </c>
      <c r="C39" s="191">
        <v>31</v>
      </c>
      <c r="D39" s="144">
        <v>2</v>
      </c>
      <c r="E39" s="144">
        <v>2</v>
      </c>
      <c r="F39" s="158">
        <f>SUM(C39:E39)</f>
        <v>35</v>
      </c>
      <c r="G39" s="144">
        <v>1997</v>
      </c>
      <c r="H39" s="232"/>
      <c r="I39" s="144">
        <v>2629451.597276</v>
      </c>
      <c r="J39" s="144">
        <v>2529605.627083359</v>
      </c>
      <c r="K39" s="144">
        <v>2514667</v>
      </c>
      <c r="L39" s="144">
        <v>-44924</v>
      </c>
      <c r="M39" s="144">
        <v>114729</v>
      </c>
      <c r="N39" s="243">
        <f>SUM(K39:M39)</f>
        <v>2584472</v>
      </c>
      <c r="O39" s="144">
        <v>2527499.6260970575</v>
      </c>
      <c r="P39" s="144">
        <v>1900841</v>
      </c>
      <c r="Q39" s="144">
        <v>193060.07486229786</v>
      </c>
      <c r="R39" s="144">
        <v>88</v>
      </c>
      <c r="S39" s="144">
        <v>7729</v>
      </c>
      <c r="T39" s="144">
        <v>0</v>
      </c>
      <c r="U39" s="158">
        <f>SUM(R39:T39)</f>
        <v>7817</v>
      </c>
      <c r="V39" s="144">
        <v>88</v>
      </c>
      <c r="W39" s="144">
        <v>7729</v>
      </c>
      <c r="X39" s="144">
        <v>0</v>
      </c>
      <c r="Y39" s="158">
        <f>SUM(V39:X39)</f>
        <v>7817</v>
      </c>
      <c r="Z39" s="144">
        <v>0.4600000000000364</v>
      </c>
      <c r="AA39" s="192">
        <v>0.4600000000000364</v>
      </c>
      <c r="AB39" s="227"/>
      <c r="AC39" s="193"/>
      <c r="AD39" s="144"/>
      <c r="AE39" s="144"/>
      <c r="AF39" s="144"/>
      <c r="AG39" s="144"/>
      <c r="AH39" s="144"/>
      <c r="AI39" s="144"/>
      <c r="AJ39" s="144"/>
      <c r="AK39" s="144"/>
      <c r="AL39" s="192"/>
      <c r="AM39" s="221"/>
      <c r="AN39" s="221"/>
    </row>
    <row r="40" spans="1:40" ht="15.75" thickBot="1">
      <c r="A40" s="13" t="s">
        <v>58</v>
      </c>
      <c r="B40" s="3" t="s">
        <v>7</v>
      </c>
      <c r="C40" s="169">
        <f>SUM(C41:C43)</f>
        <v>549</v>
      </c>
      <c r="D40" s="137">
        <f>SUM(D41:D43)</f>
        <v>0</v>
      </c>
      <c r="E40" s="137">
        <f>SUM(E41:E43)</f>
        <v>0</v>
      </c>
      <c r="F40" s="155">
        <f>SUM(F41:F43)</f>
        <v>549</v>
      </c>
      <c r="G40" s="137">
        <f>SUM(G41:G43)</f>
        <v>314</v>
      </c>
      <c r="H40" s="232"/>
      <c r="I40" s="137">
        <f aca="true" t="shared" si="11" ref="I40:AA40">SUM(I41:I43)</f>
        <v>909675</v>
      </c>
      <c r="J40" s="137">
        <f t="shared" si="11"/>
        <v>629855.8900328003</v>
      </c>
      <c r="K40" s="137">
        <f t="shared" si="11"/>
        <v>866409</v>
      </c>
      <c r="L40" s="137">
        <f t="shared" si="11"/>
        <v>0</v>
      </c>
      <c r="M40" s="137">
        <f t="shared" si="11"/>
        <v>0</v>
      </c>
      <c r="N40" s="236">
        <f t="shared" si="11"/>
        <v>866409</v>
      </c>
      <c r="O40" s="137">
        <f t="shared" si="11"/>
        <v>582158.5985533482</v>
      </c>
      <c r="P40" s="137">
        <f t="shared" si="11"/>
        <v>1066715</v>
      </c>
      <c r="Q40" s="137">
        <f t="shared" si="11"/>
        <v>369764.7752407595</v>
      </c>
      <c r="R40" s="137">
        <f t="shared" si="11"/>
        <v>98587</v>
      </c>
      <c r="S40" s="137">
        <f t="shared" si="11"/>
        <v>0</v>
      </c>
      <c r="T40" s="137">
        <f t="shared" si="11"/>
        <v>0</v>
      </c>
      <c r="U40" s="137">
        <f t="shared" si="11"/>
        <v>98587</v>
      </c>
      <c r="V40" s="137">
        <f>SUM(V41:V43)</f>
        <v>39434.722</v>
      </c>
      <c r="W40" s="137">
        <f>SUM(W41:W43)</f>
        <v>0</v>
      </c>
      <c r="X40" s="137">
        <f>SUM(X41:X43)</f>
        <v>0</v>
      </c>
      <c r="Y40" s="137">
        <f>SUM(Y41:Y43)</f>
        <v>39434.722</v>
      </c>
      <c r="Z40" s="137">
        <f t="shared" si="11"/>
        <v>-199015.93000000002</v>
      </c>
      <c r="AA40" s="170">
        <f t="shared" si="11"/>
        <v>-79606.39600000001</v>
      </c>
      <c r="AB40" s="227"/>
      <c r="AC40" s="171">
        <f aca="true" t="shared" si="12" ref="AC40:AL40">SUM(AC41:AC43)</f>
        <v>0</v>
      </c>
      <c r="AD40" s="137">
        <f t="shared" si="12"/>
        <v>0</v>
      </c>
      <c r="AE40" s="137">
        <f t="shared" si="12"/>
        <v>0</v>
      </c>
      <c r="AF40" s="137">
        <f t="shared" si="12"/>
        <v>0</v>
      </c>
      <c r="AG40" s="137">
        <f t="shared" si="12"/>
        <v>0</v>
      </c>
      <c r="AH40" s="137">
        <f t="shared" si="12"/>
        <v>0</v>
      </c>
      <c r="AI40" s="137">
        <f t="shared" si="12"/>
        <v>0</v>
      </c>
      <c r="AJ40" s="137">
        <f t="shared" si="12"/>
        <v>0</v>
      </c>
      <c r="AK40" s="137">
        <f t="shared" si="12"/>
        <v>0</v>
      </c>
      <c r="AL40" s="170">
        <f t="shared" si="12"/>
        <v>0</v>
      </c>
      <c r="AM40" s="221"/>
      <c r="AN40" s="221"/>
    </row>
    <row r="41" spans="1:40" ht="30">
      <c r="A41" s="14"/>
      <c r="B41" s="9" t="s">
        <v>59</v>
      </c>
      <c r="C41" s="215">
        <v>39</v>
      </c>
      <c r="D41" s="152">
        <v>0</v>
      </c>
      <c r="E41" s="152">
        <v>0</v>
      </c>
      <c r="F41" s="167">
        <f>SUM(C41:E41)</f>
        <v>39</v>
      </c>
      <c r="G41" s="152">
        <v>21</v>
      </c>
      <c r="H41" s="230"/>
      <c r="I41" s="152">
        <v>130735</v>
      </c>
      <c r="J41" s="152">
        <v>95689.048</v>
      </c>
      <c r="K41" s="152">
        <v>129416</v>
      </c>
      <c r="L41" s="152">
        <v>0</v>
      </c>
      <c r="M41" s="152">
        <v>0</v>
      </c>
      <c r="N41" s="250">
        <f>SUM(K41:M41)</f>
        <v>129416</v>
      </c>
      <c r="O41" s="152">
        <v>90549.8769041096</v>
      </c>
      <c r="P41" s="152">
        <v>138955</v>
      </c>
      <c r="Q41" s="152">
        <v>42681.26031027999</v>
      </c>
      <c r="R41" s="152">
        <v>0</v>
      </c>
      <c r="S41" s="152">
        <v>0</v>
      </c>
      <c r="T41" s="152">
        <v>0</v>
      </c>
      <c r="U41" s="167">
        <f>SUM(R41:T41)</f>
        <v>0</v>
      </c>
      <c r="V41" s="152">
        <v>0</v>
      </c>
      <c r="W41" s="152">
        <v>0</v>
      </c>
      <c r="X41" s="152">
        <v>0</v>
      </c>
      <c r="Y41" s="167">
        <f>SUM(V41:X41)</f>
        <v>0</v>
      </c>
      <c r="Z41" s="152">
        <v>0</v>
      </c>
      <c r="AA41" s="216">
        <v>0</v>
      </c>
      <c r="AB41" s="227"/>
      <c r="AC41" s="217"/>
      <c r="AD41" s="152"/>
      <c r="AE41" s="152"/>
      <c r="AF41" s="152"/>
      <c r="AG41" s="152"/>
      <c r="AH41" s="152"/>
      <c r="AI41" s="152"/>
      <c r="AJ41" s="152"/>
      <c r="AK41" s="152"/>
      <c r="AL41" s="216"/>
      <c r="AM41" s="221"/>
      <c r="AN41" s="221"/>
    </row>
    <row r="42" spans="1:40" ht="30">
      <c r="A42" s="15"/>
      <c r="B42" s="7" t="s">
        <v>60</v>
      </c>
      <c r="C42" s="200">
        <v>492</v>
      </c>
      <c r="D42" s="147">
        <v>0</v>
      </c>
      <c r="E42" s="147">
        <v>0</v>
      </c>
      <c r="F42" s="162">
        <f>SUM(C42:E42)</f>
        <v>492</v>
      </c>
      <c r="G42" s="147">
        <v>283</v>
      </c>
      <c r="H42" s="226"/>
      <c r="I42" s="147">
        <v>544041</v>
      </c>
      <c r="J42" s="147">
        <v>385539.65304920025</v>
      </c>
      <c r="K42" s="147">
        <v>502094</v>
      </c>
      <c r="L42" s="147">
        <v>0</v>
      </c>
      <c r="M42" s="147">
        <v>0</v>
      </c>
      <c r="N42" s="245">
        <f>SUM(K42:M42)</f>
        <v>502094</v>
      </c>
      <c r="O42" s="147">
        <v>345155.25321358384</v>
      </c>
      <c r="P42" s="147">
        <v>743065</v>
      </c>
      <c r="Q42" s="147">
        <v>258520.95150493504</v>
      </c>
      <c r="R42" s="147">
        <v>98587</v>
      </c>
      <c r="S42" s="147">
        <v>0</v>
      </c>
      <c r="T42" s="147">
        <v>0</v>
      </c>
      <c r="U42" s="162">
        <f>SUM(R42:T42)</f>
        <v>98587</v>
      </c>
      <c r="V42" s="147">
        <v>39434.722</v>
      </c>
      <c r="W42" s="147">
        <v>0</v>
      </c>
      <c r="X42" s="147">
        <v>0</v>
      </c>
      <c r="Y42" s="162">
        <f>SUM(V42:X42)</f>
        <v>39434.722</v>
      </c>
      <c r="Z42" s="147">
        <v>-199015.93000000002</v>
      </c>
      <c r="AA42" s="201">
        <v>-79606.39600000001</v>
      </c>
      <c r="AB42" s="227"/>
      <c r="AC42" s="202"/>
      <c r="AD42" s="147"/>
      <c r="AE42" s="147"/>
      <c r="AF42" s="147"/>
      <c r="AG42" s="147"/>
      <c r="AH42" s="147"/>
      <c r="AI42" s="147"/>
      <c r="AJ42" s="147"/>
      <c r="AK42" s="147"/>
      <c r="AL42" s="201"/>
      <c r="AM42" s="221"/>
      <c r="AN42" s="221"/>
    </row>
    <row r="43" spans="1:40" ht="15.75" thickBot="1">
      <c r="A43" s="16"/>
      <c r="B43" s="25" t="s">
        <v>61</v>
      </c>
      <c r="C43" s="203">
        <v>18</v>
      </c>
      <c r="D43" s="148">
        <v>0</v>
      </c>
      <c r="E43" s="148">
        <v>0</v>
      </c>
      <c r="F43" s="163">
        <f>SUM(C43:E43)</f>
        <v>18</v>
      </c>
      <c r="G43" s="148">
        <v>10</v>
      </c>
      <c r="H43" s="228"/>
      <c r="I43" s="148">
        <v>234899</v>
      </c>
      <c r="J43" s="148">
        <v>148627.18898359998</v>
      </c>
      <c r="K43" s="148">
        <v>234899</v>
      </c>
      <c r="L43" s="148">
        <v>0</v>
      </c>
      <c r="M43" s="148">
        <v>0</v>
      </c>
      <c r="N43" s="246">
        <f>SUM(K43:M43)</f>
        <v>234899</v>
      </c>
      <c r="O43" s="148">
        <v>146453.46843565477</v>
      </c>
      <c r="P43" s="148">
        <v>184695</v>
      </c>
      <c r="Q43" s="148">
        <v>68562.56342554445</v>
      </c>
      <c r="R43" s="148">
        <v>0</v>
      </c>
      <c r="S43" s="148">
        <v>0</v>
      </c>
      <c r="T43" s="148">
        <v>0</v>
      </c>
      <c r="U43" s="163">
        <f>SUM(R43:T43)</f>
        <v>0</v>
      </c>
      <c r="V43" s="148">
        <v>0</v>
      </c>
      <c r="W43" s="148">
        <v>0</v>
      </c>
      <c r="X43" s="148">
        <v>0</v>
      </c>
      <c r="Y43" s="163">
        <f>SUM(V43:X43)</f>
        <v>0</v>
      </c>
      <c r="Z43" s="148">
        <v>0</v>
      </c>
      <c r="AA43" s="204">
        <v>0</v>
      </c>
      <c r="AB43" s="227"/>
      <c r="AC43" s="205"/>
      <c r="AD43" s="148"/>
      <c r="AE43" s="148"/>
      <c r="AF43" s="148"/>
      <c r="AG43" s="148"/>
      <c r="AH43" s="148"/>
      <c r="AI43" s="148"/>
      <c r="AJ43" s="148"/>
      <c r="AK43" s="148"/>
      <c r="AL43" s="204"/>
      <c r="AM43" s="221"/>
      <c r="AN43" s="221"/>
    </row>
    <row r="44" spans="1:40" ht="15.75" thickBot="1">
      <c r="A44" s="13" t="s">
        <v>62</v>
      </c>
      <c r="B44" s="3" t="s">
        <v>8</v>
      </c>
      <c r="C44" s="191">
        <v>0</v>
      </c>
      <c r="D44" s="144">
        <v>0</v>
      </c>
      <c r="E44" s="144">
        <v>0</v>
      </c>
      <c r="F44" s="158">
        <f>SUM(C44:E44)</f>
        <v>0</v>
      </c>
      <c r="G44" s="144">
        <v>0</v>
      </c>
      <c r="H44" s="232"/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243">
        <f>SUM(K44:M44)</f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58">
        <f>SUM(R44:T44)</f>
        <v>0</v>
      </c>
      <c r="V44" s="144">
        <v>0</v>
      </c>
      <c r="W44" s="144">
        <v>0</v>
      </c>
      <c r="X44" s="144">
        <v>0</v>
      </c>
      <c r="Y44" s="158">
        <f>SUM(V44:X44)</f>
        <v>0</v>
      </c>
      <c r="Z44" s="144">
        <v>0</v>
      </c>
      <c r="AA44" s="192">
        <v>0</v>
      </c>
      <c r="AB44" s="227"/>
      <c r="AC44" s="193"/>
      <c r="AD44" s="144"/>
      <c r="AE44" s="144"/>
      <c r="AF44" s="144"/>
      <c r="AG44" s="144"/>
      <c r="AH44" s="144"/>
      <c r="AI44" s="144"/>
      <c r="AJ44" s="144"/>
      <c r="AK44" s="144"/>
      <c r="AL44" s="192"/>
      <c r="AM44" s="221"/>
      <c r="AN44" s="221"/>
    </row>
    <row r="45" spans="1:40" ht="39" thickBot="1">
      <c r="A45" s="13" t="s">
        <v>63</v>
      </c>
      <c r="B45" s="3" t="s">
        <v>64</v>
      </c>
      <c r="C45" s="197">
        <f>SUM(C46:C48)</f>
        <v>195</v>
      </c>
      <c r="D45" s="146">
        <f>SUM(D46:D48)</f>
        <v>68</v>
      </c>
      <c r="E45" s="146">
        <f>SUM(E46:E48)</f>
        <v>3</v>
      </c>
      <c r="F45" s="161">
        <f>SUM(F46:F48)</f>
        <v>266</v>
      </c>
      <c r="G45" s="146">
        <f>SUM(G46:G48)</f>
        <v>424</v>
      </c>
      <c r="H45" s="232"/>
      <c r="I45" s="146">
        <f aca="true" t="shared" si="13" ref="I45:AA45">SUM(I46:I48)</f>
        <v>3456024</v>
      </c>
      <c r="J45" s="146">
        <f t="shared" si="13"/>
        <v>2646400.7192425947</v>
      </c>
      <c r="K45" s="146">
        <f t="shared" si="13"/>
        <v>3253603</v>
      </c>
      <c r="L45" s="146">
        <f t="shared" si="13"/>
        <v>8683</v>
      </c>
      <c r="M45" s="146">
        <f t="shared" si="13"/>
        <v>79899</v>
      </c>
      <c r="N45" s="153">
        <f t="shared" si="13"/>
        <v>3342185</v>
      </c>
      <c r="O45" s="146">
        <f t="shared" si="13"/>
        <v>2525859.999286907</v>
      </c>
      <c r="P45" s="146">
        <f t="shared" si="13"/>
        <v>2423163</v>
      </c>
      <c r="Q45" s="146">
        <f t="shared" si="13"/>
        <v>776274.4337711553</v>
      </c>
      <c r="R45" s="146">
        <f t="shared" si="13"/>
        <v>0</v>
      </c>
      <c r="S45" s="146">
        <f t="shared" si="13"/>
        <v>0</v>
      </c>
      <c r="T45" s="146">
        <f t="shared" si="13"/>
        <v>2242</v>
      </c>
      <c r="U45" s="161">
        <f t="shared" si="13"/>
        <v>2242</v>
      </c>
      <c r="V45" s="146">
        <f>SUM(V46:V48)</f>
        <v>0</v>
      </c>
      <c r="W45" s="146">
        <f>SUM(W46:W48)</f>
        <v>0</v>
      </c>
      <c r="X45" s="146">
        <f>SUM(X46:X48)</f>
        <v>1121.01</v>
      </c>
      <c r="Y45" s="161">
        <f>SUM(Y46:Y48)</f>
        <v>1121.01</v>
      </c>
      <c r="Z45" s="146">
        <f t="shared" si="13"/>
        <v>629154.02</v>
      </c>
      <c r="AA45" s="198">
        <f t="shared" si="13"/>
        <v>-82704.46499999991</v>
      </c>
      <c r="AB45" s="227"/>
      <c r="AC45" s="199">
        <f aca="true" t="shared" si="14" ref="AC45:AL45">SUM(AC46:AC48)</f>
        <v>0</v>
      </c>
      <c r="AD45" s="146">
        <f t="shared" si="14"/>
        <v>0</v>
      </c>
      <c r="AE45" s="146">
        <f t="shared" si="14"/>
        <v>0</v>
      </c>
      <c r="AF45" s="146">
        <f t="shared" si="14"/>
        <v>0</v>
      </c>
      <c r="AG45" s="146">
        <f t="shared" si="14"/>
        <v>0</v>
      </c>
      <c r="AH45" s="146">
        <f t="shared" si="14"/>
        <v>0</v>
      </c>
      <c r="AI45" s="146">
        <f t="shared" si="14"/>
        <v>0</v>
      </c>
      <c r="AJ45" s="146">
        <f t="shared" si="14"/>
        <v>0</v>
      </c>
      <c r="AK45" s="146">
        <f t="shared" si="14"/>
        <v>0</v>
      </c>
      <c r="AL45" s="198">
        <f t="shared" si="14"/>
        <v>0</v>
      </c>
      <c r="AM45" s="221"/>
      <c r="AN45" s="221"/>
    </row>
    <row r="46" spans="1:40" ht="15">
      <c r="A46" s="14"/>
      <c r="B46" s="10" t="s">
        <v>65</v>
      </c>
      <c r="C46" s="209">
        <v>49</v>
      </c>
      <c r="D46" s="150">
        <v>18</v>
      </c>
      <c r="E46" s="150">
        <v>0</v>
      </c>
      <c r="F46" s="165">
        <f>SUM(C46:E46)</f>
        <v>67</v>
      </c>
      <c r="G46" s="150">
        <v>131</v>
      </c>
      <c r="H46" s="230"/>
      <c r="I46" s="150">
        <v>294261</v>
      </c>
      <c r="J46" s="150">
        <v>150650.54058416022</v>
      </c>
      <c r="K46" s="150">
        <v>289408</v>
      </c>
      <c r="L46" s="150">
        <v>3390</v>
      </c>
      <c r="M46" s="150">
        <v>0</v>
      </c>
      <c r="N46" s="248">
        <f>SUM(K46:M46)</f>
        <v>292798</v>
      </c>
      <c r="O46" s="150">
        <v>149003.73489374924</v>
      </c>
      <c r="P46" s="150">
        <v>316508</v>
      </c>
      <c r="Q46" s="150">
        <v>161756.03550803568</v>
      </c>
      <c r="R46" s="150">
        <v>0</v>
      </c>
      <c r="S46" s="150">
        <v>0</v>
      </c>
      <c r="T46" s="150">
        <v>0</v>
      </c>
      <c r="U46" s="165">
        <f>SUM(R46:T46)</f>
        <v>0</v>
      </c>
      <c r="V46" s="150">
        <v>0</v>
      </c>
      <c r="W46" s="150">
        <v>0</v>
      </c>
      <c r="X46" s="150">
        <v>0</v>
      </c>
      <c r="Y46" s="165">
        <f>SUM(V46:X46)</f>
        <v>0</v>
      </c>
      <c r="Z46" s="150">
        <v>0</v>
      </c>
      <c r="AA46" s="210">
        <v>0</v>
      </c>
      <c r="AB46" s="227"/>
      <c r="AC46" s="211"/>
      <c r="AD46" s="150"/>
      <c r="AE46" s="150"/>
      <c r="AF46" s="150"/>
      <c r="AG46" s="150"/>
      <c r="AH46" s="150"/>
      <c r="AI46" s="150"/>
      <c r="AJ46" s="150"/>
      <c r="AK46" s="150"/>
      <c r="AL46" s="210"/>
      <c r="AM46" s="221"/>
      <c r="AN46" s="221"/>
    </row>
    <row r="47" spans="1:40" ht="15">
      <c r="A47" s="15"/>
      <c r="B47" s="26" t="s">
        <v>66</v>
      </c>
      <c r="C47" s="175">
        <v>9</v>
      </c>
      <c r="D47" s="139">
        <v>0</v>
      </c>
      <c r="E47" s="139">
        <v>0</v>
      </c>
      <c r="F47" s="168">
        <f>SUM(C47:E47)</f>
        <v>9</v>
      </c>
      <c r="G47" s="139">
        <v>18</v>
      </c>
      <c r="H47" s="226"/>
      <c r="I47" s="139">
        <v>60519</v>
      </c>
      <c r="J47" s="139">
        <v>33183.78377</v>
      </c>
      <c r="K47" s="139">
        <v>60519</v>
      </c>
      <c r="L47" s="139">
        <v>0</v>
      </c>
      <c r="M47" s="139">
        <v>0</v>
      </c>
      <c r="N47" s="238">
        <f>SUM(K47:M47)</f>
        <v>60519</v>
      </c>
      <c r="O47" s="139">
        <v>32446.68342479452</v>
      </c>
      <c r="P47" s="139">
        <v>69527</v>
      </c>
      <c r="Q47" s="139">
        <v>32253.984914322078</v>
      </c>
      <c r="R47" s="139">
        <v>0</v>
      </c>
      <c r="S47" s="139">
        <v>0</v>
      </c>
      <c r="T47" s="139">
        <v>0</v>
      </c>
      <c r="U47" s="168">
        <f>SUM(R47:T47)</f>
        <v>0</v>
      </c>
      <c r="V47" s="139">
        <v>0</v>
      </c>
      <c r="W47" s="139">
        <v>0</v>
      </c>
      <c r="X47" s="139">
        <v>0</v>
      </c>
      <c r="Y47" s="168">
        <f>SUM(V47:X47)</f>
        <v>0</v>
      </c>
      <c r="Z47" s="139">
        <v>-0.3000000000029104</v>
      </c>
      <c r="AA47" s="176">
        <v>-0.3000000000029104</v>
      </c>
      <c r="AB47" s="227"/>
      <c r="AC47" s="177"/>
      <c r="AD47" s="139"/>
      <c r="AE47" s="139"/>
      <c r="AF47" s="139"/>
      <c r="AG47" s="139"/>
      <c r="AH47" s="139"/>
      <c r="AI47" s="139"/>
      <c r="AJ47" s="139"/>
      <c r="AK47" s="139"/>
      <c r="AL47" s="176"/>
      <c r="AM47" s="221"/>
      <c r="AN47" s="221"/>
    </row>
    <row r="48" spans="1:40" ht="15.75" thickBot="1">
      <c r="A48" s="16"/>
      <c r="B48" s="11" t="s">
        <v>67</v>
      </c>
      <c r="C48" s="203">
        <v>137</v>
      </c>
      <c r="D48" s="148">
        <v>50</v>
      </c>
      <c r="E48" s="148">
        <v>3</v>
      </c>
      <c r="F48" s="163">
        <f>SUM(C48:E48)</f>
        <v>190</v>
      </c>
      <c r="G48" s="148">
        <v>275</v>
      </c>
      <c r="H48" s="226"/>
      <c r="I48" s="148">
        <v>3101244</v>
      </c>
      <c r="J48" s="148">
        <v>2462566.3948884346</v>
      </c>
      <c r="K48" s="148">
        <v>2903676</v>
      </c>
      <c r="L48" s="148">
        <v>5293</v>
      </c>
      <c r="M48" s="148">
        <v>79899</v>
      </c>
      <c r="N48" s="246">
        <f>SUM(K48:M48)</f>
        <v>2988868</v>
      </c>
      <c r="O48" s="148">
        <v>2344409.580968363</v>
      </c>
      <c r="P48" s="148">
        <v>2037128</v>
      </c>
      <c r="Q48" s="148">
        <v>582264.4133487975</v>
      </c>
      <c r="R48" s="148">
        <v>0</v>
      </c>
      <c r="S48" s="148">
        <v>0</v>
      </c>
      <c r="T48" s="148">
        <v>2242</v>
      </c>
      <c r="U48" s="163">
        <f>SUM(R48:T48)</f>
        <v>2242</v>
      </c>
      <c r="V48" s="148">
        <v>0</v>
      </c>
      <c r="W48" s="148">
        <v>0</v>
      </c>
      <c r="X48" s="148">
        <v>1121.01</v>
      </c>
      <c r="Y48" s="163">
        <f>SUM(V48:X48)</f>
        <v>1121.01</v>
      </c>
      <c r="Z48" s="148">
        <v>629154.3200000001</v>
      </c>
      <c r="AA48" s="204">
        <v>-82704.1649999999</v>
      </c>
      <c r="AB48" s="227"/>
      <c r="AC48" s="205"/>
      <c r="AD48" s="148"/>
      <c r="AE48" s="148"/>
      <c r="AF48" s="148"/>
      <c r="AG48" s="148"/>
      <c r="AH48" s="148"/>
      <c r="AI48" s="148"/>
      <c r="AJ48" s="148"/>
      <c r="AK48" s="148"/>
      <c r="AL48" s="204"/>
      <c r="AM48" s="221"/>
      <c r="AN48" s="221"/>
    </row>
    <row r="49" spans="1:40" ht="15.75" thickBot="1">
      <c r="A49" s="13" t="s">
        <v>68</v>
      </c>
      <c r="B49" s="3" t="s">
        <v>9</v>
      </c>
      <c r="C49" s="212">
        <v>0</v>
      </c>
      <c r="D49" s="151">
        <v>0</v>
      </c>
      <c r="E49" s="151">
        <v>0</v>
      </c>
      <c r="F49" s="166">
        <f>SUM(C49:E49)</f>
        <v>0</v>
      </c>
      <c r="G49" s="151">
        <v>0</v>
      </c>
      <c r="H49" s="226"/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249">
        <f>SUM(K49:M49)</f>
        <v>0</v>
      </c>
      <c r="O49" s="151">
        <v>0</v>
      </c>
      <c r="P49" s="151">
        <v>0</v>
      </c>
      <c r="Q49" s="151">
        <v>0</v>
      </c>
      <c r="R49" s="151">
        <v>0</v>
      </c>
      <c r="S49" s="151">
        <v>0</v>
      </c>
      <c r="T49" s="151">
        <v>0</v>
      </c>
      <c r="U49" s="166">
        <f>SUM(R49:T49)</f>
        <v>0</v>
      </c>
      <c r="V49" s="151">
        <v>0</v>
      </c>
      <c r="W49" s="151">
        <v>0</v>
      </c>
      <c r="X49" s="151">
        <v>0</v>
      </c>
      <c r="Y49" s="166">
        <f>SUM(V49:X49)</f>
        <v>0</v>
      </c>
      <c r="Z49" s="151">
        <v>0</v>
      </c>
      <c r="AA49" s="213">
        <v>0</v>
      </c>
      <c r="AB49" s="227"/>
      <c r="AC49" s="214"/>
      <c r="AD49" s="151"/>
      <c r="AE49" s="151"/>
      <c r="AF49" s="151"/>
      <c r="AG49" s="151"/>
      <c r="AH49" s="151"/>
      <c r="AI49" s="151"/>
      <c r="AJ49" s="151"/>
      <c r="AK49" s="151"/>
      <c r="AL49" s="213"/>
      <c r="AM49" s="221"/>
      <c r="AN49" s="221"/>
    </row>
    <row r="50" spans="1:40" ht="15.75" thickBot="1">
      <c r="A50" s="274" t="s">
        <v>69</v>
      </c>
      <c r="B50" s="275"/>
      <c r="C50" s="218">
        <f>C11+C16+C17+C20+C21+C24+C28+C29+C30+C33+C34+C37+C38+C39+C40+C44+C45+C49</f>
        <v>42733</v>
      </c>
      <c r="D50" s="153">
        <f aca="true" t="shared" si="15" ref="D50:AL50">D11+D16+D17+D20+D21+D24+D28+D29+D30+D33+D34+D37+D38+D39+D40+D44+D45+D49</f>
        <v>339206</v>
      </c>
      <c r="E50" s="153">
        <f t="shared" si="15"/>
        <v>12074</v>
      </c>
      <c r="F50" s="153">
        <f t="shared" si="15"/>
        <v>394013</v>
      </c>
      <c r="G50" s="153">
        <f t="shared" si="15"/>
        <v>129510</v>
      </c>
      <c r="H50" s="153">
        <f t="shared" si="15"/>
        <v>341043</v>
      </c>
      <c r="I50" s="153">
        <f t="shared" si="15"/>
        <v>42989973.64427778</v>
      </c>
      <c r="J50" s="153">
        <f t="shared" si="15"/>
        <v>29067308.800759014</v>
      </c>
      <c r="K50" s="153">
        <f t="shared" si="15"/>
        <v>32030448.917777777</v>
      </c>
      <c r="L50" s="153">
        <f t="shared" si="15"/>
        <v>2213788.500000001</v>
      </c>
      <c r="M50" s="153">
        <f t="shared" si="15"/>
        <v>6668962.86</v>
      </c>
      <c r="N50" s="153">
        <f t="shared" si="15"/>
        <v>40913200.277777776</v>
      </c>
      <c r="O50" s="153">
        <f t="shared" si="15"/>
        <v>27914043.682756297</v>
      </c>
      <c r="P50" s="153">
        <f t="shared" si="15"/>
        <v>32883933.96591268</v>
      </c>
      <c r="Q50" s="153">
        <f t="shared" si="15"/>
        <v>15646499.61687851</v>
      </c>
      <c r="R50" s="153">
        <f t="shared" si="15"/>
        <v>4854893.843464052</v>
      </c>
      <c r="S50" s="153">
        <f t="shared" si="15"/>
        <v>1219911.068986928</v>
      </c>
      <c r="T50" s="153">
        <f t="shared" si="15"/>
        <v>2731969</v>
      </c>
      <c r="U50" s="153">
        <f t="shared" si="15"/>
        <v>8806773.91245098</v>
      </c>
      <c r="V50" s="153">
        <f>V11+V16+V17+V20+V21+V24+V28+V29+V30+V33+V34+V37+V38+V39+V40+V44+V45+V49</f>
        <v>4582507.425464053</v>
      </c>
      <c r="W50" s="153">
        <f>W11+W16+W17+W20+W21+W24+W28+W29+W30+W33+W34+W37+W38+W39+W40+W44+W45+W49</f>
        <v>1076080.593986928</v>
      </c>
      <c r="X50" s="153">
        <f>X11+X16+X17+X20+X21+X24+X28+X29+X30+X33+X34+X37+X38+X39+X40+X44+X45+X49</f>
        <v>2676114.9349999996</v>
      </c>
      <c r="Y50" s="153">
        <f>Y11+Y16+Y17+Y20+Y21+Y24+Y28+Y29+Y30+Y33+Y34+Y37+Y38+Y39+Y40+Y44+Y45+Y49</f>
        <v>8334702.95445098</v>
      </c>
      <c r="Z50" s="153">
        <f t="shared" si="15"/>
        <v>7891339.693104574</v>
      </c>
      <c r="AA50" s="219">
        <f t="shared" si="15"/>
        <v>7005717.819604576</v>
      </c>
      <c r="AB50" s="227"/>
      <c r="AC50" s="220">
        <f t="shared" si="15"/>
        <v>0</v>
      </c>
      <c r="AD50" s="153">
        <f t="shared" si="15"/>
        <v>0</v>
      </c>
      <c r="AE50" s="153">
        <f t="shared" si="15"/>
        <v>0</v>
      </c>
      <c r="AF50" s="153">
        <f t="shared" si="15"/>
        <v>0</v>
      </c>
      <c r="AG50" s="153">
        <f t="shared" si="15"/>
        <v>0</v>
      </c>
      <c r="AH50" s="153">
        <f t="shared" si="15"/>
        <v>0</v>
      </c>
      <c r="AI50" s="153">
        <f t="shared" si="15"/>
        <v>0</v>
      </c>
      <c r="AJ50" s="153">
        <f t="shared" si="15"/>
        <v>0</v>
      </c>
      <c r="AK50" s="153">
        <f t="shared" si="15"/>
        <v>0</v>
      </c>
      <c r="AL50" s="219">
        <f t="shared" si="15"/>
        <v>0</v>
      </c>
      <c r="AM50" s="221"/>
      <c r="AN50" s="221"/>
    </row>
    <row r="52" spans="3:34" ht="15">
      <c r="C52" s="122"/>
      <c r="D52" s="122"/>
      <c r="E52" s="122"/>
      <c r="F52" s="122"/>
      <c r="I52" s="122"/>
      <c r="J52" s="122"/>
      <c r="K52" s="122"/>
      <c r="L52" s="122"/>
      <c r="M52" s="122"/>
      <c r="N52" s="234"/>
      <c r="O52" s="122"/>
      <c r="P52" s="122"/>
      <c r="Q52" s="122"/>
      <c r="R52" s="122"/>
      <c r="S52" s="122"/>
      <c r="T52" s="122"/>
      <c r="U52" s="122"/>
      <c r="W52" s="234"/>
      <c r="Y52" s="122"/>
      <c r="Z52" s="122"/>
      <c r="AA52" s="122"/>
      <c r="AB52" s="122"/>
      <c r="AC52" s="122"/>
      <c r="AD52" s="122"/>
      <c r="AE52" s="122"/>
      <c r="AG52" s="122"/>
      <c r="AH52" s="122"/>
    </row>
    <row r="53" spans="6:34" ht="15">
      <c r="F53" s="122"/>
      <c r="G53" s="122"/>
      <c r="H53" s="122"/>
      <c r="I53" s="122"/>
      <c r="J53" s="122"/>
      <c r="N53" s="122"/>
      <c r="O53" s="234"/>
      <c r="P53" s="122"/>
      <c r="Q53" s="252"/>
      <c r="R53" s="124"/>
      <c r="S53" s="124"/>
      <c r="T53" s="124"/>
      <c r="U53" s="124"/>
      <c r="V53" s="124"/>
      <c r="W53" s="124"/>
      <c r="X53" s="124"/>
      <c r="Y53" s="124"/>
      <c r="Z53" s="122"/>
      <c r="AA53" s="122"/>
      <c r="AC53" s="122"/>
      <c r="AD53" s="122"/>
      <c r="AE53" s="234"/>
      <c r="AG53" s="122"/>
      <c r="AH53" s="122"/>
    </row>
    <row r="54" spans="3:31" ht="15">
      <c r="C54" s="122"/>
      <c r="D54" s="122"/>
      <c r="E54" s="122"/>
      <c r="F54" s="122"/>
      <c r="G54" s="122"/>
      <c r="H54" s="122"/>
      <c r="N54" s="122"/>
      <c r="O54" s="234"/>
      <c r="P54" s="122"/>
      <c r="Q54" s="234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C54" s="122"/>
      <c r="AD54" s="122"/>
      <c r="AE54" s="122"/>
    </row>
    <row r="55" spans="14:27" ht="15">
      <c r="N55" s="122"/>
      <c r="O55" s="122"/>
      <c r="P55" s="122"/>
      <c r="Q55" s="252"/>
      <c r="R55" s="122"/>
      <c r="T55" s="122"/>
      <c r="U55" s="122"/>
      <c r="V55" s="122"/>
      <c r="W55" s="235"/>
      <c r="X55" s="122"/>
      <c r="Y55" s="122"/>
      <c r="Z55" s="122"/>
      <c r="AA55" s="234"/>
    </row>
    <row r="56" spans="15:26" ht="15">
      <c r="O56" s="122"/>
      <c r="P56" s="234"/>
      <c r="Q56" s="234"/>
      <c r="R56" s="122"/>
      <c r="T56" s="122"/>
      <c r="U56" s="122"/>
      <c r="V56" s="122"/>
      <c r="W56" s="122"/>
      <c r="X56" s="122"/>
      <c r="Y56" s="122"/>
      <c r="Z56" s="122"/>
    </row>
    <row r="57" spans="15:25" ht="15">
      <c r="O57" s="122"/>
      <c r="R57" s="122"/>
      <c r="S57" s="122"/>
      <c r="T57" s="122"/>
      <c r="U57" s="122"/>
      <c r="V57" s="122"/>
      <c r="W57" s="122"/>
      <c r="Y57" s="234"/>
    </row>
    <row r="58" spans="15:25" ht="15">
      <c r="O58" s="122"/>
      <c r="R58" s="122"/>
      <c r="S58" s="122"/>
      <c r="T58" s="122"/>
      <c r="U58" s="122"/>
      <c r="W58" s="122"/>
      <c r="Y58" s="122"/>
    </row>
    <row r="59" spans="20:24" ht="15">
      <c r="T59" s="122"/>
      <c r="U59" s="122"/>
      <c r="W59" s="122"/>
      <c r="X59" s="122"/>
    </row>
    <row r="60" ht="15">
      <c r="U60" s="252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OptiPlex</cp:lastModifiedBy>
  <cp:lastPrinted>2017-10-18T12:38:28Z</cp:lastPrinted>
  <dcterms:created xsi:type="dcterms:W3CDTF">1996-10-14T23:33:28Z</dcterms:created>
  <dcterms:modified xsi:type="dcterms:W3CDTF">2021-11-16T09:41:19Z</dcterms:modified>
  <cp:category/>
  <cp:version/>
  <cp:contentType/>
  <cp:contentStatus/>
</cp:coreProperties>
</file>